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095" windowHeight="8535" activeTab="1"/>
  </bookViews>
  <sheets>
    <sheet name="物" sheetId="1" r:id="rId1"/>
    <sheet name="款" sheetId="2" r:id="rId2"/>
    <sheet name="汇总表" sheetId="3" r:id="rId3"/>
  </sheets>
  <calcPr calcId="144525"/>
</workbook>
</file>

<file path=xl/sharedStrings.xml><?xml version="1.0" encoding="utf-8"?>
<sst xmlns="http://schemas.openxmlformats.org/spreadsheetml/2006/main" count="307">
  <si>
    <t>石林彝族自治县红十字会防控新型冠状病毒感染肺炎疫情接受物资收入情况和使用情况明细表</t>
  </si>
  <si>
    <t>日 期：2020年2月1日至5月31日</t>
  </si>
  <si>
    <t>序号</t>
  </si>
  <si>
    <t>日期</t>
  </si>
  <si>
    <t>捐赠单位及个人</t>
  </si>
  <si>
    <t>物资</t>
  </si>
  <si>
    <t>规格</t>
  </si>
  <si>
    <t>数量</t>
  </si>
  <si>
    <t>单价（元）</t>
  </si>
  <si>
    <t>金额（元）</t>
  </si>
  <si>
    <t>联系人</t>
  </si>
  <si>
    <t>联系电话</t>
  </si>
  <si>
    <t>接收单位</t>
  </si>
  <si>
    <t>捐赠意愿</t>
  </si>
  <si>
    <t>支出情况</t>
  </si>
  <si>
    <t>备注</t>
  </si>
  <si>
    <t>石林珈合丰达商贸有限公司</t>
  </si>
  <si>
    <t>珍茗山泉</t>
  </si>
  <si>
    <t>535ml/瓶</t>
  </si>
  <si>
    <t>200件</t>
  </si>
  <si>
    <t>陈永伍</t>
  </si>
  <si>
    <t>石林县红十字会</t>
  </si>
  <si>
    <t>定向石林县疫情防控</t>
  </si>
  <si>
    <t>已定向发放到4个检测点</t>
  </si>
  <si>
    <t>红会</t>
  </si>
  <si>
    <t>石林县通源百货经营部</t>
  </si>
  <si>
    <t>550农夫水</t>
  </si>
  <si>
    <t>550ml/瓶</t>
  </si>
  <si>
    <t>500件</t>
  </si>
  <si>
    <t>马喜彬</t>
  </si>
  <si>
    <t>15887062933</t>
  </si>
  <si>
    <t>定向捐给县疫情防控指挥部</t>
  </si>
  <si>
    <t>指挥部</t>
  </si>
  <si>
    <t>昆明统一企业食品有限公司</t>
  </si>
  <si>
    <t>315ml统一鲜橙多</t>
  </si>
  <si>
    <t>1.5L/瓶</t>
  </si>
  <si>
    <t>800件</t>
  </si>
  <si>
    <t>杨树雄</t>
  </si>
  <si>
    <t>13518797900</t>
  </si>
  <si>
    <t>石林草草百货经营部</t>
  </si>
  <si>
    <t>正大速冻蒸饺</t>
  </si>
  <si>
    <t>460g/袋*18</t>
  </si>
  <si>
    <t>6件</t>
  </si>
  <si>
    <t>朱文峰</t>
  </si>
  <si>
    <t>13888886353</t>
  </si>
  <si>
    <t>石林鑫双龙购物广场</t>
  </si>
  <si>
    <t>统一方便面</t>
  </si>
  <si>
    <t>面饼+配料</t>
  </si>
  <si>
    <t>6000桶</t>
  </si>
  <si>
    <t>陈峰</t>
  </si>
  <si>
    <t>15808803826</t>
  </si>
  <si>
    <t>糕点</t>
  </si>
  <si>
    <t>66箱</t>
  </si>
  <si>
    <t>口罩</t>
  </si>
  <si>
    <t>一次性</t>
  </si>
  <si>
    <t>3000个</t>
  </si>
  <si>
    <t>84消毒水</t>
  </si>
  <si>
    <t>20L/桶</t>
  </si>
  <si>
    <t>30桶</t>
  </si>
  <si>
    <t>云南青润农资有限公司</t>
  </si>
  <si>
    <t>康师傅方便面</t>
  </si>
  <si>
    <t>400件</t>
  </si>
  <si>
    <t>朱光兴</t>
  </si>
  <si>
    <t>13888214203</t>
  </si>
  <si>
    <t>达利园蛋黄派</t>
  </si>
  <si>
    <t>云南石林龙源水业有限公司</t>
  </si>
  <si>
    <t>龍源龙矿泉水</t>
  </si>
  <si>
    <t>300件</t>
  </si>
  <si>
    <t>徐鸿宾</t>
  </si>
  <si>
    <t>13708768007</t>
  </si>
  <si>
    <t>盛世玛特超市石林店</t>
  </si>
  <si>
    <t>欧亚牛奶</t>
  </si>
  <si>
    <t>250g/盒</t>
  </si>
  <si>
    <t>100件</t>
  </si>
  <si>
    <t>官丽娟</t>
  </si>
  <si>
    <t>13888441157</t>
  </si>
  <si>
    <t>潘祥记沙琪玛</t>
  </si>
  <si>
    <t>702克/袋</t>
  </si>
  <si>
    <t>60包</t>
  </si>
  <si>
    <t>160包</t>
  </si>
  <si>
    <t>手撕面包</t>
  </si>
  <si>
    <t>25公斤</t>
  </si>
  <si>
    <t>吐司面包</t>
  </si>
  <si>
    <t>20公斤</t>
  </si>
  <si>
    <t>祝福如意曲奇饼干</t>
  </si>
  <si>
    <t>718g/盒</t>
  </si>
  <si>
    <t>40盒</t>
  </si>
  <si>
    <t>睿洋干豆</t>
  </si>
  <si>
    <t>10kg/件</t>
  </si>
  <si>
    <t>60公斤</t>
  </si>
  <si>
    <t>赵秀英</t>
  </si>
  <si>
    <t>花生牛奶</t>
  </si>
  <si>
    <t>250克/盒</t>
  </si>
  <si>
    <t>13888561325</t>
  </si>
  <si>
    <t>贵州宏财刺力营销有限责任公司</t>
  </si>
  <si>
    <t>刺力王（听装）饮料</t>
  </si>
  <si>
    <t>368ml/瓶</t>
  </si>
  <si>
    <t>260件</t>
  </si>
  <si>
    <t>娄飞</t>
  </si>
  <si>
    <t>15198657213</t>
  </si>
  <si>
    <t>石林嘉宇商贸有限公司</t>
  </si>
  <si>
    <t>旭润庄园高原云耳</t>
  </si>
  <si>
    <t>18盒/件</t>
  </si>
  <si>
    <t>8件</t>
  </si>
  <si>
    <t>杨林弋</t>
  </si>
  <si>
    <t>15987130198</t>
  </si>
  <si>
    <t>石林乐购商贸有限公司</t>
  </si>
  <si>
    <t>统一泡面</t>
  </si>
  <si>
    <t>30件</t>
  </si>
  <si>
    <t>王丽</t>
  </si>
  <si>
    <t>13888703703</t>
  </si>
  <si>
    <t>矿泉水</t>
  </si>
  <si>
    <t>华美曲奇</t>
  </si>
  <si>
    <t>6盒</t>
  </si>
  <si>
    <t>康欢园沙琪玛</t>
  </si>
  <si>
    <t>680G/盒</t>
  </si>
  <si>
    <t>24盒</t>
  </si>
  <si>
    <t>王武英</t>
  </si>
  <si>
    <t>人参果</t>
  </si>
  <si>
    <t>1700公斤</t>
  </si>
  <si>
    <t>15288126242</t>
  </si>
  <si>
    <t>云南众合药业有限公司</t>
  </si>
  <si>
    <t>乙醇酒精</t>
  </si>
  <si>
    <t>55桶</t>
  </si>
  <si>
    <t>程诚</t>
  </si>
  <si>
    <t>15925204400</t>
  </si>
  <si>
    <t>石林网科科技有限公司</t>
  </si>
  <si>
    <t>云南山泉瓶装水</t>
  </si>
  <si>
    <t>100箱</t>
  </si>
  <si>
    <t>王俊涛</t>
  </si>
  <si>
    <t>13888829166</t>
  </si>
  <si>
    <t>50箱</t>
  </si>
  <si>
    <t>康师傅/统一方便面</t>
  </si>
  <si>
    <t>200箱</t>
  </si>
  <si>
    <t>县公安局
县医院</t>
  </si>
  <si>
    <t>石林县王葵药业有限公司</t>
  </si>
  <si>
    <t>康乐牌84消毒液</t>
  </si>
  <si>
    <t>25KG/桶</t>
  </si>
  <si>
    <t>26桶</t>
  </si>
  <si>
    <t>王葵</t>
  </si>
  <si>
    <t>13354603706</t>
  </si>
  <si>
    <t>KN95口罩</t>
  </si>
  <si>
    <t>医用</t>
  </si>
  <si>
    <t>200个</t>
  </si>
  <si>
    <t>依文服饰股份有限公司</t>
  </si>
  <si>
    <t>医用3.5蓝指麻丁睛手套</t>
  </si>
  <si>
    <t>100只/盒</t>
  </si>
  <si>
    <t>20000只</t>
  </si>
  <si>
    <t>吴皓月</t>
  </si>
  <si>
    <t>18210079935</t>
  </si>
  <si>
    <t>防护服</t>
  </si>
  <si>
    <t>B-XXL</t>
  </si>
  <si>
    <t>120套</t>
  </si>
  <si>
    <t>昆明佳鼎文化传播有限公司</t>
  </si>
  <si>
    <t>84消毒液</t>
  </si>
  <si>
    <t>80桶</t>
  </si>
  <si>
    <t>王益铭</t>
  </si>
  <si>
    <t>13888383844</t>
  </si>
  <si>
    <t>大洋天空软件（云南）有限公司</t>
  </si>
  <si>
    <t>隔离衣</t>
  </si>
  <si>
    <t>XXL</t>
  </si>
  <si>
    <t>盛国华</t>
  </si>
  <si>
    <t>13759555919</t>
  </si>
  <si>
    <t>手套</t>
  </si>
  <si>
    <t>1000双/件</t>
  </si>
  <si>
    <t>20000副</t>
  </si>
  <si>
    <t>2000个</t>
  </si>
  <si>
    <t>免洗液</t>
  </si>
  <si>
    <t>500ml/瓶</t>
  </si>
  <si>
    <t>60瓶</t>
  </si>
  <si>
    <t>10L/桶</t>
  </si>
  <si>
    <t>10桶</t>
  </si>
  <si>
    <t>3桶</t>
  </si>
  <si>
    <t>酒精</t>
  </si>
  <si>
    <t>25L/桶</t>
  </si>
  <si>
    <t>石林县火把果餐馆</t>
  </si>
  <si>
    <t>一次性口罩</t>
  </si>
  <si>
    <t>200只</t>
  </si>
  <si>
    <t>管蕊</t>
  </si>
  <si>
    <t>13888112307</t>
  </si>
  <si>
    <t xml:space="preserve">县公安局 </t>
  </si>
  <si>
    <t>一次性橡胶手套</t>
  </si>
  <si>
    <t>200双</t>
  </si>
  <si>
    <t>2KG/瓶</t>
  </si>
  <si>
    <t>10瓶</t>
  </si>
  <si>
    <t>云南石林牧原农牧有限公司</t>
  </si>
  <si>
    <t>80500只</t>
  </si>
  <si>
    <t>李建明</t>
  </si>
  <si>
    <t>15025114541</t>
  </si>
  <si>
    <t>500只</t>
  </si>
  <si>
    <t>N95口罩</t>
  </si>
  <si>
    <t>100只</t>
  </si>
  <si>
    <t>25公斤/桶</t>
  </si>
  <si>
    <t>云南潘祥记工贸有限公司</t>
  </si>
  <si>
    <t>鲜花饼</t>
  </si>
  <si>
    <t>1×9盒</t>
  </si>
  <si>
    <t>140件</t>
  </si>
  <si>
    <t>魏庆伟</t>
  </si>
  <si>
    <t>18788571296</t>
  </si>
  <si>
    <t>云南奥斯迪实业有限公司</t>
  </si>
  <si>
    <t>民用</t>
  </si>
  <si>
    <t>50000只</t>
  </si>
  <si>
    <t>李炎平</t>
  </si>
  <si>
    <t>15000只</t>
  </si>
  <si>
    <t>13888120589</t>
  </si>
  <si>
    <t>定向捐给县市场监督管理局、县农业农村工作局、县巴江中学、圭山镇人民政府</t>
  </si>
  <si>
    <t>昆明戴格诺斯生物科技有限公司</t>
  </si>
  <si>
    <t>全自动凝血分析仪</t>
  </si>
  <si>
    <t>Emo 
Express</t>
  </si>
  <si>
    <t>1台</t>
  </si>
  <si>
    <t>张冕</t>
  </si>
  <si>
    <t>13888511325</t>
  </si>
  <si>
    <t>定向捐给县医疗机构</t>
  </si>
  <si>
    <t>全自动免疫分析仪</t>
  </si>
  <si>
    <t>AIA-360</t>
  </si>
  <si>
    <t>干式荧光免疫分析仪</t>
  </si>
  <si>
    <t>AFIAS-6</t>
  </si>
  <si>
    <t>全自动粪便分析仪</t>
  </si>
  <si>
    <t>KU-F10</t>
  </si>
  <si>
    <t>Emo 
Smart</t>
  </si>
  <si>
    <t>4台</t>
  </si>
  <si>
    <t xml:space="preserve">免疫荧光检测仪
</t>
  </si>
  <si>
    <t>FS-113</t>
  </si>
  <si>
    <t>5台</t>
  </si>
  <si>
    <t xml:space="preserve">半自动凝血分析仪
</t>
  </si>
  <si>
    <t>Emo
Step4</t>
  </si>
  <si>
    <t>2台</t>
  </si>
  <si>
    <t>昂德兴</t>
  </si>
  <si>
    <t>医用外科口罩</t>
  </si>
  <si>
    <t>175mm*
95mm</t>
  </si>
  <si>
    <t>1000只</t>
  </si>
  <si>
    <t>定向捐给县妇幼保健计划生育服务中心</t>
  </si>
  <si>
    <t>昆明润生医学科技有限公司</t>
  </si>
  <si>
    <t>一次性民用口罩</t>
  </si>
  <si>
    <t>3000只</t>
  </si>
  <si>
    <t>洪俊彦</t>
  </si>
  <si>
    <t>13708427684</t>
  </si>
  <si>
    <t>定向捐给县教育局</t>
  </si>
  <si>
    <t>昆明深洪生物科技开发有限公司</t>
  </si>
  <si>
    <t>优洁清洗消毒液</t>
  </si>
  <si>
    <t>1桶</t>
  </si>
  <si>
    <t>优洁空气消毒液</t>
  </si>
  <si>
    <t>10公斤</t>
  </si>
  <si>
    <t>洗手器</t>
  </si>
  <si>
    <t>套</t>
  </si>
  <si>
    <t>20套</t>
  </si>
  <si>
    <t>合 计</t>
  </si>
  <si>
    <t>单位负责人：杨小林               制表人：普兴华             2020年12月24 日</t>
  </si>
  <si>
    <t>石林彝族自治县红十字会防控新型冠状病毒感染肺炎疫情接受捐赠款
收入情况和使用情况明细表</t>
  </si>
  <si>
    <t>捐赠金额（元）</t>
  </si>
  <si>
    <t>省红会下拨省农信联社捐款</t>
  </si>
  <si>
    <t>已拨付县疾控中心</t>
  </si>
  <si>
    <t>昆明市光彩事业促进会</t>
  </si>
  <si>
    <t>石林彝族自治县石峰寺</t>
  </si>
  <si>
    <t>代玉康</t>
  </si>
  <si>
    <t>石林县绅腾洗砂加工厂</t>
  </si>
  <si>
    <t>高XX</t>
  </si>
  <si>
    <t>13529293908</t>
  </si>
  <si>
    <t>定向石林县疫情防控指挥部</t>
  </si>
  <si>
    <t>石林众泰石业有限公司</t>
  </si>
  <si>
    <t>陈旺</t>
  </si>
  <si>
    <t>云南石林兴亚建筑工程有限公司</t>
  </si>
  <si>
    <t>陈兴</t>
  </si>
  <si>
    <t>昆明路营建筑有限公司</t>
  </si>
  <si>
    <t>徐金平</t>
  </si>
  <si>
    <t>13330535058</t>
  </si>
  <si>
    <t>石林久久电缆桥架有限公司</t>
  </si>
  <si>
    <t>李永正</t>
  </si>
  <si>
    <t>石林彝族自治县佛教协会</t>
  </si>
  <si>
    <t>释真慧</t>
  </si>
  <si>
    <t>石林县天奇商住公寓业主委员会</t>
  </si>
  <si>
    <t>槐  昌</t>
  </si>
  <si>
    <t>石林花木有限公司干部职工(党员)</t>
  </si>
  <si>
    <t>夏琨云</t>
  </si>
  <si>
    <t>石林石材有限责任公司</t>
  </si>
  <si>
    <t>赵雪梅</t>
  </si>
  <si>
    <t>石林灿廷房地产开发有限公司</t>
  </si>
  <si>
    <t>李明涛</t>
  </si>
  <si>
    <t>石林房地产开发有限公司</t>
  </si>
  <si>
    <t>张树林</t>
  </si>
  <si>
    <t>昆明海螺水泥有限公司员工</t>
  </si>
  <si>
    <t>盛旭东</t>
  </si>
  <si>
    <t>北京通达耐火工程技术有限公司</t>
  </si>
  <si>
    <t>黎艳兵</t>
  </si>
  <si>
    <t>中共石林县纪委职工（4人）</t>
  </si>
  <si>
    <t>李林春</t>
  </si>
  <si>
    <t>陈发一</t>
  </si>
  <si>
    <t>石林锦苑花卉产业园员工</t>
  </si>
  <si>
    <t>赵建花</t>
  </si>
  <si>
    <t>石林县光红砖厂</t>
  </si>
  <si>
    <t>赵光红</t>
  </si>
  <si>
    <t>赵荣生</t>
  </si>
  <si>
    <t>网络众筹</t>
  </si>
  <si>
    <t>28810元已拨付县疾控中心</t>
  </si>
  <si>
    <t>爱心人士</t>
  </si>
  <si>
    <t>2元已拨付县疾控中心</t>
  </si>
  <si>
    <t>合  计</t>
  </si>
  <si>
    <t xml:space="preserve"> 单位负责人：杨小林               制表人：普兴华             2020年12月24 日</t>
  </si>
  <si>
    <t>石林彝族自治县红十字会防控新型冠状病毒感染肺炎疫情接受捐款、捐物汇总表</t>
  </si>
  <si>
    <t>项目</t>
  </si>
  <si>
    <t>捐款人数量</t>
  </si>
  <si>
    <t>金 额（元）</t>
  </si>
  <si>
    <t>捐款</t>
  </si>
  <si>
    <t>24（网筹为1户）</t>
  </si>
  <si>
    <t>捐物</t>
  </si>
  <si>
    <t>188010件/公斤/个/只/台</t>
  </si>
  <si>
    <t>合计</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</si>
</sst>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Red]\-0.00\ "/>
    <numFmt numFmtId="177" formatCode="#,##0.00_ "/>
    <numFmt numFmtId="178" formatCode="0.00_ "/>
    <numFmt numFmtId="179" formatCode="#,##0.00_ ;[Red]\-#,##0.00\ "/>
  </numFmts>
  <fonts count="33">
    <font>
      <sz val="11"/>
      <color theme="1"/>
      <name val="宋体"/>
      <charset val="134"/>
      <scheme val="minor"/>
    </font>
    <font>
      <sz val="16"/>
      <color theme="1"/>
      <name val="仿宋"/>
      <charset val="134"/>
    </font>
    <font>
      <sz val="14"/>
      <color theme="1"/>
      <name val="仿宋"/>
      <charset val="134"/>
    </font>
    <font>
      <b/>
      <sz val="11"/>
      <color theme="1"/>
      <name val="仿宋"/>
      <charset val="134"/>
    </font>
    <font>
      <sz val="11"/>
      <color theme="1"/>
      <name val="仿宋"/>
      <charset val="134"/>
    </font>
    <font>
      <sz val="11"/>
      <color rgb="FF000000"/>
      <name val="仿宋"/>
      <charset val="134"/>
    </font>
    <font>
      <b/>
      <sz val="12"/>
      <color theme="1"/>
      <name val="仿宋"/>
      <charset val="134"/>
    </font>
    <font>
      <sz val="10"/>
      <color theme="1"/>
      <name val="仿宋"/>
      <charset val="134"/>
    </font>
    <font>
      <sz val="10"/>
      <color rgb="FF000000"/>
      <name val="仿宋"/>
      <charset val="134"/>
    </font>
    <font>
      <sz val="10"/>
      <color indexed="8"/>
      <name val="仿宋"/>
      <charset val="134"/>
    </font>
    <font>
      <sz val="10"/>
      <color theme="1"/>
      <name val="Times New Roman"/>
      <charset val="134"/>
    </font>
    <font>
      <sz val="10"/>
      <color theme="1"/>
      <name val="宋体"/>
      <charset val="134"/>
      <scheme val="minor"/>
    </font>
    <font>
      <sz val="18"/>
      <color theme="1"/>
      <name val="仿宋"/>
      <charset val="134"/>
    </font>
    <font>
      <b/>
      <sz val="10"/>
      <color theme="1"/>
      <name val="仿宋"/>
      <charset val="134"/>
    </font>
    <font>
      <sz val="11"/>
      <color theme="1"/>
      <name val="宋体"/>
      <charset val="0"/>
      <scheme val="minor"/>
    </font>
    <font>
      <sz val="11"/>
      <color rgb="FF006100"/>
      <name val="宋体"/>
      <charset val="0"/>
      <scheme val="minor"/>
    </font>
    <font>
      <b/>
      <sz val="13"/>
      <color theme="3"/>
      <name val="宋体"/>
      <charset val="134"/>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23" fillId="1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21" fillId="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0" borderId="10" applyNumberFormat="0" applyFont="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9" fillId="0" borderId="8" applyNumberFormat="0" applyFill="0" applyAlignment="0" applyProtection="0">
      <alignment vertical="center"/>
    </xf>
    <xf numFmtId="0" fontId="16" fillId="0" borderId="8" applyNumberFormat="0" applyFill="0" applyAlignment="0" applyProtection="0">
      <alignment vertical="center"/>
    </xf>
    <xf numFmtId="0" fontId="21" fillId="28" borderId="0" applyNumberFormat="0" applyBorder="0" applyAlignment="0" applyProtection="0">
      <alignment vertical="center"/>
    </xf>
    <xf numFmtId="0" fontId="22" fillId="0" borderId="14" applyNumberFormat="0" applyFill="0" applyAlignment="0" applyProtection="0">
      <alignment vertical="center"/>
    </xf>
    <xf numFmtId="0" fontId="21" fillId="18" borderId="0" applyNumberFormat="0" applyBorder="0" applyAlignment="0" applyProtection="0">
      <alignment vertical="center"/>
    </xf>
    <xf numFmtId="0" fontId="25" fillId="17" borderId="12" applyNumberFormat="0" applyAlignment="0" applyProtection="0">
      <alignment vertical="center"/>
    </xf>
    <xf numFmtId="0" fontId="28" fillId="17" borderId="11" applyNumberFormat="0" applyAlignment="0" applyProtection="0">
      <alignment vertical="center"/>
    </xf>
    <xf numFmtId="0" fontId="31" fillId="27" borderId="15" applyNumberFormat="0" applyAlignment="0" applyProtection="0">
      <alignment vertical="center"/>
    </xf>
    <xf numFmtId="0" fontId="14" fillId="29" borderId="0" applyNumberFormat="0" applyBorder="0" applyAlignment="0" applyProtection="0">
      <alignment vertical="center"/>
    </xf>
    <xf numFmtId="0" fontId="21" fillId="23" borderId="0" applyNumberFormat="0" applyBorder="0" applyAlignment="0" applyProtection="0">
      <alignment vertical="center"/>
    </xf>
    <xf numFmtId="0" fontId="18" fillId="0" borderId="9" applyNumberFormat="0" applyFill="0" applyAlignment="0" applyProtection="0">
      <alignment vertical="center"/>
    </xf>
    <xf numFmtId="0" fontId="27" fillId="0" borderId="13" applyNumberFormat="0" applyFill="0" applyAlignment="0" applyProtection="0">
      <alignment vertical="center"/>
    </xf>
    <xf numFmtId="0" fontId="15" fillId="4" borderId="0" applyNumberFormat="0" applyBorder="0" applyAlignment="0" applyProtection="0">
      <alignment vertical="center"/>
    </xf>
    <xf numFmtId="0" fontId="24" fillId="15" borderId="0" applyNumberFormat="0" applyBorder="0" applyAlignment="0" applyProtection="0">
      <alignment vertical="center"/>
    </xf>
    <xf numFmtId="0" fontId="14" fillId="3" borderId="0" applyNumberFormat="0" applyBorder="0" applyAlignment="0" applyProtection="0">
      <alignment vertical="center"/>
    </xf>
    <xf numFmtId="0" fontId="21" fillId="22" borderId="0" applyNumberFormat="0" applyBorder="0" applyAlignment="0" applyProtection="0">
      <alignment vertical="center"/>
    </xf>
    <xf numFmtId="0" fontId="14" fillId="21" borderId="0" applyNumberFormat="0" applyBorder="0" applyAlignment="0" applyProtection="0">
      <alignment vertical="center"/>
    </xf>
    <xf numFmtId="0" fontId="14" fillId="14" borderId="0" applyNumberFormat="0" applyBorder="0" applyAlignment="0" applyProtection="0">
      <alignment vertical="center"/>
    </xf>
    <xf numFmtId="0" fontId="14" fillId="13" borderId="0" applyNumberFormat="0" applyBorder="0" applyAlignment="0" applyProtection="0">
      <alignment vertical="center"/>
    </xf>
    <xf numFmtId="0" fontId="14" fillId="26" borderId="0" applyNumberFormat="0" applyBorder="0" applyAlignment="0" applyProtection="0">
      <alignment vertical="center"/>
    </xf>
    <xf numFmtId="0" fontId="21" fillId="20" borderId="0" applyNumberFormat="0" applyBorder="0" applyAlignment="0" applyProtection="0">
      <alignment vertical="center"/>
    </xf>
    <xf numFmtId="0" fontId="21" fillId="16" borderId="0" applyNumberFormat="0" applyBorder="0" applyAlignment="0" applyProtection="0">
      <alignment vertical="center"/>
    </xf>
    <xf numFmtId="0" fontId="14" fillId="12" borderId="0" applyNumberFormat="0" applyBorder="0" applyAlignment="0" applyProtection="0">
      <alignment vertical="center"/>
    </xf>
    <xf numFmtId="0" fontId="14" fillId="25" borderId="0" applyNumberFormat="0" applyBorder="0" applyAlignment="0" applyProtection="0">
      <alignment vertical="center"/>
    </xf>
    <xf numFmtId="0" fontId="21" fillId="24" borderId="0" applyNumberFormat="0" applyBorder="0" applyAlignment="0" applyProtection="0">
      <alignment vertical="center"/>
    </xf>
    <xf numFmtId="0" fontId="14" fillId="7" borderId="0" applyNumberFormat="0" applyBorder="0" applyAlignment="0" applyProtection="0">
      <alignment vertical="center"/>
    </xf>
    <xf numFmtId="0" fontId="21" fillId="30" borderId="0" applyNumberFormat="0" applyBorder="0" applyAlignment="0" applyProtection="0">
      <alignment vertical="center"/>
    </xf>
    <xf numFmtId="0" fontId="21" fillId="32" borderId="0" applyNumberFormat="0" applyBorder="0" applyAlignment="0" applyProtection="0">
      <alignment vertical="center"/>
    </xf>
    <xf numFmtId="0" fontId="14" fillId="33" borderId="0" applyNumberFormat="0" applyBorder="0" applyAlignment="0" applyProtection="0">
      <alignment vertical="center"/>
    </xf>
    <xf numFmtId="0" fontId="21" fillId="31" borderId="0" applyNumberFormat="0" applyBorder="0" applyAlignment="0" applyProtection="0">
      <alignment vertical="center"/>
    </xf>
  </cellStyleXfs>
  <cellXfs count="134">
    <xf numFmtId="0" fontId="0" fillId="0" borderId="0" xfId="0">
      <alignment vertical="center"/>
    </xf>
    <xf numFmtId="0" fontId="1" fillId="0" borderId="0" xfId="0" applyFont="1" applyAlignment="1">
      <alignment horizontal="center" vertical="center"/>
    </xf>
    <xf numFmtId="178" fontId="1" fillId="0" borderId="0" xfId="0" applyNumberFormat="1"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178"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lignment vertical="center"/>
    </xf>
    <xf numFmtId="0" fontId="4" fillId="0" borderId="0" xfId="0" applyFont="1">
      <alignment vertical="center"/>
    </xf>
    <xf numFmtId="0" fontId="0" fillId="0" borderId="0" xfId="0" applyAlignment="1">
      <alignment vertical="center" wrapText="1"/>
    </xf>
    <xf numFmtId="176" fontId="0" fillId="0" borderId="0" xfId="0" applyNumberFormat="1" applyAlignment="1">
      <alignment horizontal="center" vertical="center"/>
    </xf>
    <xf numFmtId="0" fontId="1" fillId="0" borderId="0" xfId="0" applyFont="1" applyAlignment="1">
      <alignment horizontal="center" vertical="center" wrapText="1"/>
    </xf>
    <xf numFmtId="176" fontId="1" fillId="0" borderId="0" xfId="0" applyNumberFormat="1" applyFont="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31"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179" fontId="4" fillId="0" borderId="1" xfId="0" applyNumberFormat="1"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31" fontId="7" fillId="0" borderId="1" xfId="0" applyNumberFormat="1" applyFont="1" applyBorder="1" applyAlignment="1">
      <alignment horizontal="center" vertical="center" wrapText="1"/>
    </xf>
    <xf numFmtId="0" fontId="9"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9" fillId="0" borderId="1" xfId="0" applyNumberFormat="1" applyFont="1" applyFill="1" applyBorder="1" applyAlignment="1" applyProtection="1">
      <alignment horizontal="center" vertical="center" wrapText="1"/>
    </xf>
    <xf numFmtId="31" fontId="7" fillId="0" borderId="2" xfId="0" applyNumberFormat="1" applyFont="1" applyBorder="1" applyAlignment="1">
      <alignment horizontal="center" vertical="center" wrapText="1"/>
    </xf>
    <xf numFmtId="31" fontId="7" fillId="0" borderId="3" xfId="0" applyNumberFormat="1" applyFont="1" applyBorder="1" applyAlignment="1">
      <alignment horizontal="center" vertical="center" wrapText="1"/>
    </xf>
    <xf numFmtId="179" fontId="4" fillId="0" borderId="1" xfId="0" applyNumberFormat="1" applyFont="1" applyBorder="1" applyAlignment="1">
      <alignment horizontal="center" vertical="center" wrapText="1"/>
    </xf>
    <xf numFmtId="0" fontId="4" fillId="0" borderId="0" xfId="0" applyFont="1" applyAlignment="1">
      <alignment vertical="center" wrapText="1"/>
    </xf>
    <xf numFmtId="0" fontId="0" fillId="0" borderId="0" xfId="0" applyAlignment="1">
      <alignment vertical="center"/>
    </xf>
    <xf numFmtId="0" fontId="10" fillId="0" borderId="0" xfId="0" applyFont="1" applyAlignment="1">
      <alignment vertical="center" wrapText="1"/>
    </xf>
    <xf numFmtId="0" fontId="11" fillId="0" borderId="0" xfId="0" applyFont="1" applyAlignment="1">
      <alignment vertical="center" wrapText="1"/>
    </xf>
    <xf numFmtId="178" fontId="0" fillId="0" borderId="0" xfId="0" applyNumberFormat="1">
      <alignment vertical="center"/>
    </xf>
    <xf numFmtId="49" fontId="0" fillId="0" borderId="0" xfId="0" applyNumberFormat="1">
      <alignment vertical="center"/>
    </xf>
    <xf numFmtId="0" fontId="0" fillId="0" borderId="0" xfId="0" applyAlignment="1">
      <alignment horizontal="center" vertical="center" wrapText="1"/>
    </xf>
    <xf numFmtId="0" fontId="11" fillId="0" borderId="0" xfId="0" applyFont="1">
      <alignment vertical="center"/>
    </xf>
    <xf numFmtId="0" fontId="0" fillId="0" borderId="0" xfId="0" applyAlignment="1">
      <alignment vertical="center" shrinkToFit="1"/>
    </xf>
    <xf numFmtId="0" fontId="0" fillId="0" borderId="0" xfId="0" applyNumberFormat="1" applyAlignment="1">
      <alignment vertical="center" wrapText="1"/>
    </xf>
    <xf numFmtId="0" fontId="12" fillId="0" borderId="0" xfId="0" applyFont="1" applyAlignment="1">
      <alignment horizontal="center" vertical="center"/>
    </xf>
    <xf numFmtId="0" fontId="12" fillId="0" borderId="0" xfId="0" applyFont="1" applyAlignment="1">
      <alignment horizontal="center" vertical="center" shrinkToFit="1"/>
    </xf>
    <xf numFmtId="0" fontId="12" fillId="0" borderId="0" xfId="0" applyNumberFormat="1" applyFont="1" applyAlignment="1">
      <alignment horizontal="center" vertical="center" wrapText="1"/>
    </xf>
    <xf numFmtId="178" fontId="12" fillId="0" borderId="0" xfId="0" applyNumberFormat="1" applyFont="1" applyAlignment="1">
      <alignment horizontal="center" vertical="center"/>
    </xf>
    <xf numFmtId="0" fontId="4" fillId="0" borderId="0" xfId="0" applyFont="1" applyAlignment="1">
      <alignment horizontal="center" vertical="center" shrinkToFit="1"/>
    </xf>
    <xf numFmtId="0" fontId="13" fillId="0" borderId="1" xfId="0" applyFont="1" applyBorder="1" applyAlignment="1">
      <alignment horizontal="center" vertical="center" wrapText="1"/>
    </xf>
    <xf numFmtId="0" fontId="13" fillId="0" borderId="1" xfId="0" applyFont="1" applyBorder="1" applyAlignment="1">
      <alignment horizontal="center" vertical="center" shrinkToFit="1"/>
    </xf>
    <xf numFmtId="0" fontId="13" fillId="0" borderId="1" xfId="0" applyNumberFormat="1" applyFont="1" applyBorder="1" applyAlignment="1">
      <alignment horizontal="center" vertical="center" wrapText="1"/>
    </xf>
    <xf numFmtId="178" fontId="13" fillId="0" borderId="1" xfId="0" applyNumberFormat="1" applyFont="1" applyBorder="1" applyAlignment="1">
      <alignment horizontal="center" vertical="center" wrapText="1"/>
    </xf>
    <xf numFmtId="31" fontId="7" fillId="0" borderId="1" xfId="0" applyNumberFormat="1" applyFont="1" applyBorder="1" applyAlignment="1">
      <alignment horizontal="center" vertical="center" shrinkToFit="1"/>
    </xf>
    <xf numFmtId="0" fontId="7" fillId="0" borderId="1" xfId="0" applyNumberFormat="1" applyFont="1" applyBorder="1" applyAlignment="1">
      <alignment horizontal="center" vertical="center" wrapText="1"/>
    </xf>
    <xf numFmtId="178" fontId="7" fillId="0" borderId="1" xfId="0" applyNumberFormat="1" applyFont="1" applyBorder="1" applyAlignment="1">
      <alignment horizontal="center" vertical="center" wrapText="1"/>
    </xf>
    <xf numFmtId="177" fontId="7" fillId="0" borderId="1" xfId="0" applyNumberFormat="1"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178" fontId="7"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0" fontId="7" fillId="0" borderId="4" xfId="0" applyFont="1" applyBorder="1" applyAlignment="1">
      <alignment horizontal="center" vertical="center" wrapText="1"/>
    </xf>
    <xf numFmtId="31" fontId="7" fillId="0" borderId="4" xfId="0" applyNumberFormat="1" applyFont="1" applyBorder="1" applyAlignment="1">
      <alignment horizontal="center" vertical="center" shrinkToFit="1"/>
    </xf>
    <xf numFmtId="0" fontId="7" fillId="0" borderId="4" xfId="0" applyNumberFormat="1" applyFont="1" applyFill="1" applyBorder="1" applyAlignment="1">
      <alignment horizontal="center" vertical="center" wrapText="1"/>
    </xf>
    <xf numFmtId="177" fontId="7" fillId="0" borderId="4" xfId="0" applyNumberFormat="1" applyFont="1" applyBorder="1" applyAlignment="1">
      <alignment horizontal="center" vertical="center" wrapText="1"/>
    </xf>
    <xf numFmtId="0" fontId="7" fillId="0" borderId="5" xfId="0" applyFont="1" applyBorder="1" applyAlignment="1">
      <alignment horizontal="center" vertical="center" wrapText="1"/>
    </xf>
    <xf numFmtId="31" fontId="7" fillId="0" borderId="5" xfId="0" applyNumberFormat="1" applyFont="1" applyBorder="1" applyAlignment="1">
      <alignment horizontal="center" vertical="center" shrinkToFit="1"/>
    </xf>
    <xf numFmtId="0" fontId="7" fillId="0" borderId="5" xfId="0" applyNumberFormat="1" applyFont="1" applyFill="1" applyBorder="1" applyAlignment="1">
      <alignment horizontal="center" vertical="center" wrapText="1"/>
    </xf>
    <xf numFmtId="177" fontId="7" fillId="0" borderId="5" xfId="0" applyNumberFormat="1" applyFont="1" applyBorder="1" applyAlignment="1">
      <alignment horizontal="center" vertical="center" wrapText="1"/>
    </xf>
    <xf numFmtId="0" fontId="7" fillId="0" borderId="6" xfId="0" applyFont="1" applyBorder="1" applyAlignment="1">
      <alignment horizontal="center" vertical="center" wrapText="1"/>
    </xf>
    <xf numFmtId="31" fontId="7" fillId="0" borderId="6" xfId="0" applyNumberFormat="1" applyFont="1" applyBorder="1" applyAlignment="1">
      <alignment horizontal="center" vertical="center" shrinkToFit="1"/>
    </xf>
    <xf numFmtId="0" fontId="7" fillId="0" borderId="6" xfId="0" applyNumberFormat="1" applyFont="1" applyFill="1" applyBorder="1" applyAlignment="1">
      <alignment horizontal="center" vertical="center" wrapText="1"/>
    </xf>
    <xf numFmtId="177" fontId="7" fillId="0" borderId="6" xfId="0" applyNumberFormat="1" applyFont="1" applyBorder="1" applyAlignment="1">
      <alignment horizontal="center" vertical="center" wrapText="1"/>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7" fillId="0" borderId="4"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6" xfId="0" applyNumberFormat="1" applyFont="1" applyBorder="1" applyAlignment="1">
      <alignment horizontal="center" vertical="center" wrapText="1"/>
    </xf>
    <xf numFmtId="0" fontId="7" fillId="0" borderId="1" xfId="0" applyNumberFormat="1" applyFont="1" applyBorder="1" applyAlignment="1">
      <alignment horizontal="center" vertical="center" shrinkToFit="1"/>
    </xf>
    <xf numFmtId="0" fontId="7" fillId="0" borderId="4" xfId="0" applyFont="1" applyBorder="1" applyAlignment="1">
      <alignment horizontal="center" vertical="center"/>
    </xf>
    <xf numFmtId="178" fontId="7" fillId="0" borderId="4" xfId="0" applyNumberFormat="1" applyFont="1" applyBorder="1" applyAlignment="1">
      <alignment horizontal="center" vertical="center"/>
    </xf>
    <xf numFmtId="178" fontId="7" fillId="0" borderId="1" xfId="0" applyNumberFormat="1" applyFont="1" applyBorder="1" applyAlignment="1">
      <alignment horizontal="center" vertical="center" shrinkToFit="1"/>
    </xf>
    <xf numFmtId="178" fontId="4" fillId="0" borderId="1" xfId="0" applyNumberFormat="1" applyFont="1" applyBorder="1" applyAlignment="1">
      <alignment horizontal="center" vertical="center" shrinkToFit="1"/>
    </xf>
    <xf numFmtId="49" fontId="12" fillId="0" borderId="0" xfId="0" applyNumberFormat="1" applyFont="1" applyAlignment="1">
      <alignment horizontal="center" vertical="center"/>
    </xf>
    <xf numFmtId="49" fontId="13"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49" fontId="7" fillId="0" borderId="4" xfId="0" applyNumberFormat="1" applyFont="1" applyBorder="1" applyAlignment="1">
      <alignment horizontal="center" vertical="center"/>
    </xf>
    <xf numFmtId="0" fontId="7" fillId="0" borderId="5" xfId="0" applyFont="1" applyBorder="1" applyAlignment="1">
      <alignment horizontal="center" vertical="center"/>
    </xf>
    <xf numFmtId="49" fontId="7" fillId="0" borderId="5" xfId="0" applyNumberFormat="1" applyFont="1" applyBorder="1" applyAlignment="1">
      <alignment horizontal="center" vertical="center"/>
    </xf>
    <xf numFmtId="0" fontId="7" fillId="0" borderId="6" xfId="0" applyFont="1" applyBorder="1" applyAlignment="1">
      <alignment horizontal="center" vertical="center"/>
    </xf>
    <xf numFmtId="49" fontId="7" fillId="0" borderId="6" xfId="0" applyNumberFormat="1" applyFont="1" applyBorder="1" applyAlignment="1">
      <alignment horizontal="center" vertical="center"/>
    </xf>
    <xf numFmtId="0" fontId="7" fillId="0" borderId="1" xfId="0" applyNumberFormat="1" applyFont="1" applyBorder="1" applyAlignment="1">
      <alignment horizontal="center" vertical="center"/>
    </xf>
    <xf numFmtId="0" fontId="11" fillId="0" borderId="1" xfId="0" applyFont="1" applyBorder="1" applyAlignment="1">
      <alignment horizontal="center" vertical="center"/>
    </xf>
    <xf numFmtId="31" fontId="11" fillId="0" borderId="1" xfId="0" applyNumberFormat="1" applyFont="1" applyBorder="1" applyAlignment="1">
      <alignment horizontal="center" vertical="center"/>
    </xf>
    <xf numFmtId="0" fontId="11" fillId="0" borderId="1" xfId="0" applyNumberFormat="1" applyFont="1" applyBorder="1" applyAlignment="1">
      <alignment horizontal="center" vertical="center" wrapText="1"/>
    </xf>
    <xf numFmtId="0" fontId="11" fillId="0" borderId="1" xfId="0" applyNumberFormat="1" applyFont="1" applyBorder="1" applyAlignment="1">
      <alignment vertical="center" wrapText="1"/>
    </xf>
    <xf numFmtId="178" fontId="11" fillId="0" borderId="1" xfId="0" applyNumberFormat="1" applyFont="1" applyBorder="1" applyAlignment="1">
      <alignment horizontal="center" vertical="center" shrinkToFit="1"/>
    </xf>
    <xf numFmtId="178" fontId="11" fillId="0" borderId="1" xfId="0" applyNumberFormat="1" applyFont="1" applyBorder="1" applyAlignment="1">
      <alignment horizontal="center" vertical="center" wrapText="1"/>
    </xf>
    <xf numFmtId="0" fontId="11" fillId="0" borderId="4" xfId="0" applyFont="1" applyBorder="1" applyAlignment="1">
      <alignment horizontal="center" vertical="center"/>
    </xf>
    <xf numFmtId="31" fontId="11" fillId="0" borderId="4" xfId="0" applyNumberFormat="1" applyFont="1" applyBorder="1" applyAlignment="1">
      <alignment horizontal="center" vertical="center"/>
    </xf>
    <xf numFmtId="0" fontId="11" fillId="0" borderId="4" xfId="0" applyNumberFormat="1" applyFont="1" applyBorder="1" applyAlignment="1">
      <alignment horizontal="center" vertical="center" wrapText="1"/>
    </xf>
    <xf numFmtId="178" fontId="11" fillId="0" borderId="4" xfId="0" applyNumberFormat="1" applyFont="1" applyBorder="1" applyAlignment="1">
      <alignment horizontal="center" vertical="center" shrinkToFit="1"/>
    </xf>
    <xf numFmtId="178" fontId="11" fillId="0" borderId="4" xfId="0" applyNumberFormat="1" applyFont="1" applyBorder="1" applyAlignment="1">
      <alignment horizontal="center" vertical="center" wrapText="1"/>
    </xf>
    <xf numFmtId="0" fontId="11" fillId="0" borderId="5" xfId="0" applyFont="1" applyBorder="1" applyAlignment="1">
      <alignment horizontal="center" vertical="center"/>
    </xf>
    <xf numFmtId="31" fontId="11" fillId="0" borderId="5" xfId="0" applyNumberFormat="1" applyFont="1" applyBorder="1" applyAlignment="1">
      <alignment horizontal="center" vertical="center"/>
    </xf>
    <xf numFmtId="0" fontId="11" fillId="0" borderId="5" xfId="0" applyNumberFormat="1" applyFont="1" applyBorder="1" applyAlignment="1">
      <alignment horizontal="center" vertical="center" wrapText="1"/>
    </xf>
    <xf numFmtId="0" fontId="0" fillId="0" borderId="1" xfId="0" applyBorder="1" applyAlignment="1">
      <alignment horizontal="center" vertical="center"/>
    </xf>
    <xf numFmtId="178" fontId="11" fillId="0" borderId="5" xfId="0" applyNumberFormat="1" applyFont="1" applyBorder="1" applyAlignment="1">
      <alignment horizontal="center" vertical="center" shrinkToFit="1"/>
    </xf>
    <xf numFmtId="178" fontId="11" fillId="0" borderId="5" xfId="0" applyNumberFormat="1" applyFont="1" applyBorder="1" applyAlignment="1">
      <alignment horizontal="center" vertical="center" wrapText="1"/>
    </xf>
    <xf numFmtId="0" fontId="11" fillId="0" borderId="6" xfId="0" applyFont="1" applyBorder="1" applyAlignment="1">
      <alignment horizontal="center" vertical="center"/>
    </xf>
    <xf numFmtId="31" fontId="11" fillId="0" borderId="6" xfId="0" applyNumberFormat="1" applyFont="1" applyBorder="1" applyAlignment="1">
      <alignment horizontal="center" vertical="center"/>
    </xf>
    <xf numFmtId="0" fontId="11" fillId="0" borderId="6" xfId="0" applyNumberFormat="1" applyFont="1" applyBorder="1" applyAlignment="1">
      <alignment horizontal="center" vertical="center" wrapText="1"/>
    </xf>
    <xf numFmtId="0" fontId="11" fillId="0" borderId="1" xfId="0" applyFont="1" applyBorder="1" applyAlignment="1">
      <alignment horizontal="center" vertical="center" wrapText="1"/>
    </xf>
    <xf numFmtId="178" fontId="11" fillId="0" borderId="6" xfId="0" applyNumberFormat="1" applyFont="1" applyBorder="1" applyAlignment="1">
      <alignment horizontal="center" vertical="center" shrinkToFit="1"/>
    </xf>
    <xf numFmtId="178" fontId="11" fillId="0" borderId="6" xfId="0" applyNumberFormat="1" applyFont="1" applyBorder="1" applyAlignment="1">
      <alignment horizontal="center" vertical="center" wrapText="1"/>
    </xf>
    <xf numFmtId="31" fontId="7" fillId="0" borderId="2" xfId="0" applyNumberFormat="1" applyFont="1" applyBorder="1" applyAlignment="1">
      <alignment horizontal="center" vertical="center" shrinkToFit="1"/>
    </xf>
    <xf numFmtId="31" fontId="7" fillId="0" borderId="7" xfId="0" applyNumberFormat="1" applyFont="1" applyBorder="1" applyAlignment="1">
      <alignment horizontal="center" vertical="center"/>
    </xf>
    <xf numFmtId="31" fontId="7" fillId="0" borderId="3"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11" fillId="0" borderId="4" xfId="0" applyNumberFormat="1" applyFont="1" applyBorder="1" applyAlignment="1">
      <alignment horizontal="center" vertical="center"/>
    </xf>
    <xf numFmtId="0" fontId="11" fillId="0" borderId="4" xfId="0" applyFont="1" applyBorder="1" applyAlignment="1">
      <alignment horizontal="center" vertical="center" wrapText="1"/>
    </xf>
    <xf numFmtId="49" fontId="11" fillId="0" borderId="5" xfId="0" applyNumberFormat="1" applyFont="1" applyBorder="1" applyAlignment="1">
      <alignment horizontal="center" vertical="center"/>
    </xf>
    <xf numFmtId="0" fontId="11" fillId="0" borderId="5" xfId="0" applyFont="1" applyBorder="1" applyAlignment="1">
      <alignment horizontal="center" vertical="center" wrapText="1"/>
    </xf>
    <xf numFmtId="49" fontId="11" fillId="0" borderId="6" xfId="0" applyNumberFormat="1" applyFont="1" applyBorder="1" applyAlignment="1">
      <alignment horizontal="center" vertical="center"/>
    </xf>
    <xf numFmtId="0" fontId="11" fillId="0" borderId="6" xfId="0" applyFont="1" applyBorder="1" applyAlignment="1">
      <alignment horizontal="center" vertical="center" wrapText="1"/>
    </xf>
    <xf numFmtId="49" fontId="4" fillId="0" borderId="0" xfId="0" applyNumberFormat="1"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3"/>
  <sheetViews>
    <sheetView workbookViewId="0">
      <selection activeCell="F7" sqref="F7"/>
    </sheetView>
  </sheetViews>
  <sheetFormatPr defaultColWidth="9" defaultRowHeight="13.5"/>
  <cols>
    <col min="1" max="1" width="4.625" customWidth="1"/>
    <col min="2" max="2" width="11.375" style="43" customWidth="1"/>
    <col min="3" max="3" width="14.2583333333333" style="44" customWidth="1"/>
    <col min="4" max="4" width="14.2583333333333" customWidth="1"/>
    <col min="5" max="5" width="6.875" customWidth="1"/>
    <col min="6" max="6" width="8.125" customWidth="1"/>
    <col min="7" max="7" width="8.875" style="39" customWidth="1"/>
    <col min="8" max="8" width="12.125" style="39" customWidth="1"/>
    <col min="9" max="9" width="7.125" customWidth="1"/>
    <col min="10" max="10" width="10.5" style="40" customWidth="1"/>
    <col min="11" max="11" width="10.125" customWidth="1"/>
    <col min="12" max="12" width="8.75833333333333" customWidth="1"/>
    <col min="13" max="13" width="12.125" customWidth="1"/>
    <col min="14" max="14" width="8.25833333333333" customWidth="1"/>
    <col min="18" max="18" width="9.375"/>
  </cols>
  <sheetData>
    <row r="1" ht="27.95" customHeight="1" spans="1:14">
      <c r="A1" s="45" t="s">
        <v>0</v>
      </c>
      <c r="B1" s="46"/>
      <c r="C1" s="47"/>
      <c r="D1" s="45"/>
      <c r="E1" s="45"/>
      <c r="F1" s="45"/>
      <c r="G1" s="48"/>
      <c r="H1" s="48"/>
      <c r="I1" s="45"/>
      <c r="J1" s="87"/>
      <c r="K1" s="45"/>
      <c r="L1" s="45"/>
      <c r="M1" s="45"/>
      <c r="N1" s="12"/>
    </row>
    <row r="2" ht="21" customHeight="1" spans="1:14">
      <c r="A2" s="17" t="s">
        <v>1</v>
      </c>
      <c r="B2" s="49"/>
      <c r="C2" s="17"/>
      <c r="D2" s="17"/>
      <c r="E2" s="17"/>
      <c r="F2" s="17"/>
      <c r="G2" s="17"/>
      <c r="H2" s="17"/>
      <c r="I2" s="17"/>
      <c r="J2" s="17"/>
      <c r="K2" s="17"/>
      <c r="L2" s="17"/>
      <c r="M2" s="17"/>
      <c r="N2" s="17"/>
    </row>
    <row r="3" s="13" customFormat="1" ht="27" customHeight="1" spans="1:14">
      <c r="A3" s="50" t="s">
        <v>2</v>
      </c>
      <c r="B3" s="51" t="s">
        <v>3</v>
      </c>
      <c r="C3" s="52" t="s">
        <v>4</v>
      </c>
      <c r="D3" s="50" t="s">
        <v>5</v>
      </c>
      <c r="E3" s="50" t="s">
        <v>6</v>
      </c>
      <c r="F3" s="50" t="s">
        <v>7</v>
      </c>
      <c r="G3" s="53" t="s">
        <v>8</v>
      </c>
      <c r="H3" s="53" t="s">
        <v>9</v>
      </c>
      <c r="I3" s="50" t="s">
        <v>10</v>
      </c>
      <c r="J3" s="88" t="s">
        <v>11</v>
      </c>
      <c r="K3" s="50" t="s">
        <v>12</v>
      </c>
      <c r="L3" s="50" t="s">
        <v>13</v>
      </c>
      <c r="M3" s="50" t="s">
        <v>14</v>
      </c>
      <c r="N3" s="50" t="s">
        <v>15</v>
      </c>
    </row>
    <row r="4" s="13" customFormat="1" ht="42" customHeight="1" spans="1:14">
      <c r="A4" s="20">
        <v>1</v>
      </c>
      <c r="B4" s="54">
        <v>43866</v>
      </c>
      <c r="C4" s="55" t="s">
        <v>16</v>
      </c>
      <c r="D4" s="20" t="s">
        <v>17</v>
      </c>
      <c r="E4" s="20" t="s">
        <v>18</v>
      </c>
      <c r="F4" s="20" t="s">
        <v>19</v>
      </c>
      <c r="G4" s="56">
        <v>30</v>
      </c>
      <c r="H4" s="57">
        <f>200*30</f>
        <v>6000</v>
      </c>
      <c r="I4" s="20" t="s">
        <v>20</v>
      </c>
      <c r="J4" s="89">
        <v>18788592168</v>
      </c>
      <c r="K4" s="20" t="s">
        <v>21</v>
      </c>
      <c r="L4" s="20" t="s">
        <v>22</v>
      </c>
      <c r="M4" s="20" t="s">
        <v>23</v>
      </c>
      <c r="N4" s="20" t="s">
        <v>24</v>
      </c>
    </row>
    <row r="5" s="13" customFormat="1" ht="33" customHeight="1" spans="1:14">
      <c r="A5" s="20">
        <v>2</v>
      </c>
      <c r="B5" s="54">
        <v>43866</v>
      </c>
      <c r="C5" s="55" t="s">
        <v>25</v>
      </c>
      <c r="D5" s="20" t="s">
        <v>26</v>
      </c>
      <c r="E5" s="20" t="s">
        <v>27</v>
      </c>
      <c r="F5" s="20" t="s">
        <v>28</v>
      </c>
      <c r="G5" s="56">
        <v>30</v>
      </c>
      <c r="H5" s="57">
        <f>500*30</f>
        <v>15000</v>
      </c>
      <c r="I5" s="20" t="s">
        <v>29</v>
      </c>
      <c r="J5" s="89" t="s">
        <v>30</v>
      </c>
      <c r="K5" s="20" t="s">
        <v>21</v>
      </c>
      <c r="L5" s="20" t="s">
        <v>22</v>
      </c>
      <c r="M5" s="20" t="s">
        <v>31</v>
      </c>
      <c r="N5" s="20" t="s">
        <v>32</v>
      </c>
    </row>
    <row r="6" s="13" customFormat="1" ht="38.1" customHeight="1" spans="1:14">
      <c r="A6" s="20">
        <v>3</v>
      </c>
      <c r="B6" s="54">
        <v>43868</v>
      </c>
      <c r="C6" s="55" t="s">
        <v>33</v>
      </c>
      <c r="D6" s="20" t="s">
        <v>34</v>
      </c>
      <c r="E6" s="20" t="s">
        <v>35</v>
      </c>
      <c r="F6" s="20" t="s">
        <v>36</v>
      </c>
      <c r="G6" s="56">
        <v>48</v>
      </c>
      <c r="H6" s="57">
        <f>800*48</f>
        <v>38400</v>
      </c>
      <c r="I6" s="20" t="s">
        <v>37</v>
      </c>
      <c r="J6" s="89" t="s">
        <v>38</v>
      </c>
      <c r="K6" s="20" t="s">
        <v>21</v>
      </c>
      <c r="L6" s="20" t="s">
        <v>22</v>
      </c>
      <c r="M6" s="20" t="s">
        <v>31</v>
      </c>
      <c r="N6" s="20" t="s">
        <v>32</v>
      </c>
    </row>
    <row r="7" s="13" customFormat="1" ht="30" customHeight="1" spans="1:14">
      <c r="A7" s="20">
        <v>4</v>
      </c>
      <c r="B7" s="54">
        <v>43869</v>
      </c>
      <c r="C7" s="58" t="s">
        <v>39</v>
      </c>
      <c r="D7" s="20" t="s">
        <v>40</v>
      </c>
      <c r="E7" s="20" t="s">
        <v>41</v>
      </c>
      <c r="F7" s="20" t="s">
        <v>42</v>
      </c>
      <c r="G7" s="56">
        <v>340</v>
      </c>
      <c r="H7" s="57">
        <f>G7*6</f>
        <v>2040</v>
      </c>
      <c r="I7" s="20" t="s">
        <v>43</v>
      </c>
      <c r="J7" s="89" t="s">
        <v>44</v>
      </c>
      <c r="K7" s="20" t="s">
        <v>21</v>
      </c>
      <c r="L7" s="20" t="s">
        <v>22</v>
      </c>
      <c r="M7" s="20"/>
      <c r="N7" s="20" t="s">
        <v>24</v>
      </c>
    </row>
    <row r="8" s="13" customFormat="1" ht="20.1" customHeight="1" spans="1:14">
      <c r="A8" s="20">
        <v>5</v>
      </c>
      <c r="B8" s="54">
        <v>43870</v>
      </c>
      <c r="C8" s="55" t="s">
        <v>45</v>
      </c>
      <c r="D8" s="20" t="s">
        <v>46</v>
      </c>
      <c r="E8" s="20" t="s">
        <v>47</v>
      </c>
      <c r="F8" s="20" t="s">
        <v>48</v>
      </c>
      <c r="G8" s="56">
        <v>3.8</v>
      </c>
      <c r="H8" s="57">
        <f>100*66+6000*3.8+3000*5+130*30</f>
        <v>48300</v>
      </c>
      <c r="I8" s="20" t="s">
        <v>49</v>
      </c>
      <c r="J8" s="89" t="s">
        <v>50</v>
      </c>
      <c r="K8" s="20" t="s">
        <v>21</v>
      </c>
      <c r="L8" s="20" t="s">
        <v>22</v>
      </c>
      <c r="M8" s="20" t="s">
        <v>31</v>
      </c>
      <c r="N8" s="20" t="s">
        <v>32</v>
      </c>
    </row>
    <row r="9" s="13" customFormat="1" ht="20.1" customHeight="1" spans="1:14">
      <c r="A9" s="20"/>
      <c r="B9" s="54"/>
      <c r="C9" s="55"/>
      <c r="D9" s="20" t="s">
        <v>51</v>
      </c>
      <c r="E9" s="20"/>
      <c r="F9" s="20" t="s">
        <v>52</v>
      </c>
      <c r="G9" s="56">
        <v>100</v>
      </c>
      <c r="H9" s="57"/>
      <c r="I9" s="20"/>
      <c r="J9" s="89"/>
      <c r="K9" s="20"/>
      <c r="L9" s="20"/>
      <c r="M9" s="20"/>
      <c r="N9" s="20"/>
    </row>
    <row r="10" s="13" customFormat="1" ht="20.1" customHeight="1" spans="1:14">
      <c r="A10" s="20"/>
      <c r="B10" s="54"/>
      <c r="C10" s="55"/>
      <c r="D10" s="20" t="s">
        <v>53</v>
      </c>
      <c r="E10" s="20" t="s">
        <v>54</v>
      </c>
      <c r="F10" s="20" t="s">
        <v>55</v>
      </c>
      <c r="G10" s="56">
        <v>5</v>
      </c>
      <c r="H10" s="57"/>
      <c r="I10" s="20"/>
      <c r="J10" s="89"/>
      <c r="K10" s="20"/>
      <c r="L10" s="20"/>
      <c r="M10" s="20"/>
      <c r="N10" s="20"/>
    </row>
    <row r="11" s="13" customFormat="1" ht="20.1" customHeight="1" spans="1:14">
      <c r="A11" s="20"/>
      <c r="B11" s="54"/>
      <c r="C11" s="55"/>
      <c r="D11" s="20" t="s">
        <v>56</v>
      </c>
      <c r="E11" s="20" t="s">
        <v>57</v>
      </c>
      <c r="F11" s="20" t="s">
        <v>58</v>
      </c>
      <c r="G11" s="56">
        <v>130</v>
      </c>
      <c r="H11" s="57"/>
      <c r="I11" s="20"/>
      <c r="J11" s="89"/>
      <c r="K11" s="20"/>
      <c r="L11" s="20"/>
      <c r="M11" s="20"/>
      <c r="N11" s="20"/>
    </row>
    <row r="12" s="13" customFormat="1" ht="20.1" customHeight="1" spans="1:14">
      <c r="A12" s="20">
        <v>6</v>
      </c>
      <c r="B12" s="54">
        <v>43871</v>
      </c>
      <c r="C12" s="55" t="s">
        <v>59</v>
      </c>
      <c r="D12" s="20" t="s">
        <v>60</v>
      </c>
      <c r="E12" s="20" t="s">
        <v>47</v>
      </c>
      <c r="F12" s="20" t="s">
        <v>61</v>
      </c>
      <c r="G12" s="56">
        <v>45</v>
      </c>
      <c r="H12" s="57">
        <f>45*400+800*19</f>
        <v>33200</v>
      </c>
      <c r="I12" s="20" t="s">
        <v>62</v>
      </c>
      <c r="J12" s="89" t="s">
        <v>63</v>
      </c>
      <c r="K12" s="20" t="s">
        <v>21</v>
      </c>
      <c r="L12" s="20" t="s">
        <v>22</v>
      </c>
      <c r="M12" s="20" t="s">
        <v>31</v>
      </c>
      <c r="N12" s="20" t="s">
        <v>32</v>
      </c>
    </row>
    <row r="13" s="13" customFormat="1" ht="20.1" customHeight="1" spans="1:14">
      <c r="A13" s="20"/>
      <c r="B13" s="54"/>
      <c r="C13" s="55"/>
      <c r="D13" s="20" t="s">
        <v>64</v>
      </c>
      <c r="E13" s="20"/>
      <c r="F13" s="20" t="s">
        <v>36</v>
      </c>
      <c r="G13" s="56">
        <v>19</v>
      </c>
      <c r="H13" s="57"/>
      <c r="I13" s="20"/>
      <c r="J13" s="89"/>
      <c r="K13" s="20"/>
      <c r="L13" s="20"/>
      <c r="M13" s="20"/>
      <c r="N13" s="20"/>
    </row>
    <row r="14" s="13" customFormat="1" ht="30.95" customHeight="1" spans="1:14">
      <c r="A14" s="20">
        <v>7</v>
      </c>
      <c r="B14" s="54">
        <v>43871</v>
      </c>
      <c r="C14" s="55" t="s">
        <v>65</v>
      </c>
      <c r="D14" s="20" t="s">
        <v>66</v>
      </c>
      <c r="E14" s="20" t="s">
        <v>27</v>
      </c>
      <c r="F14" s="20" t="s">
        <v>67</v>
      </c>
      <c r="G14" s="56">
        <v>18</v>
      </c>
      <c r="H14" s="57">
        <f>18*300</f>
        <v>5400</v>
      </c>
      <c r="I14" s="20" t="s">
        <v>68</v>
      </c>
      <c r="J14" s="89" t="s">
        <v>69</v>
      </c>
      <c r="K14" s="20" t="s">
        <v>21</v>
      </c>
      <c r="L14" s="20" t="s">
        <v>22</v>
      </c>
      <c r="M14" s="20" t="s">
        <v>31</v>
      </c>
      <c r="N14" s="20" t="s">
        <v>32</v>
      </c>
    </row>
    <row r="15" s="13" customFormat="1" ht="20.1" customHeight="1" spans="1:14">
      <c r="A15" s="20">
        <v>8</v>
      </c>
      <c r="B15" s="54">
        <v>43871</v>
      </c>
      <c r="C15" s="55" t="s">
        <v>70</v>
      </c>
      <c r="D15" s="20" t="s">
        <v>71</v>
      </c>
      <c r="E15" s="20" t="s">
        <v>72</v>
      </c>
      <c r="F15" s="20" t="s">
        <v>73</v>
      </c>
      <c r="G15" s="56">
        <v>72</v>
      </c>
      <c r="H15" s="57">
        <v>14077.5</v>
      </c>
      <c r="I15" s="20" t="s">
        <v>74</v>
      </c>
      <c r="J15" s="89" t="s">
        <v>75</v>
      </c>
      <c r="K15" s="20" t="s">
        <v>21</v>
      </c>
      <c r="L15" s="20" t="s">
        <v>22</v>
      </c>
      <c r="M15" s="20" t="s">
        <v>31</v>
      </c>
      <c r="N15" s="20" t="s">
        <v>32</v>
      </c>
    </row>
    <row r="16" s="13" customFormat="1" ht="24" spans="1:14">
      <c r="A16" s="20"/>
      <c r="B16" s="54"/>
      <c r="C16" s="55"/>
      <c r="D16" s="20" t="s">
        <v>76</v>
      </c>
      <c r="E16" s="20" t="s">
        <v>77</v>
      </c>
      <c r="F16" s="20" t="s">
        <v>78</v>
      </c>
      <c r="G16" s="56">
        <f>1068/60</f>
        <v>17.8</v>
      </c>
      <c r="H16" s="57"/>
      <c r="I16" s="20"/>
      <c r="J16" s="89"/>
      <c r="K16" s="20"/>
      <c r="L16" s="20"/>
      <c r="M16" s="20"/>
      <c r="N16" s="20"/>
    </row>
    <row r="17" s="13" customFormat="1" spans="1:14">
      <c r="A17" s="20"/>
      <c r="B17" s="54"/>
      <c r="C17" s="55"/>
      <c r="D17" s="20" t="s">
        <v>64</v>
      </c>
      <c r="E17" s="20"/>
      <c r="F17" s="20" t="s">
        <v>79</v>
      </c>
      <c r="G17" s="56">
        <v>16</v>
      </c>
      <c r="H17" s="57"/>
      <c r="I17" s="20"/>
      <c r="J17" s="89"/>
      <c r="K17" s="20"/>
      <c r="L17" s="20"/>
      <c r="M17" s="20"/>
      <c r="N17" s="20"/>
    </row>
    <row r="18" s="13" customFormat="1" spans="1:14">
      <c r="A18" s="20"/>
      <c r="B18" s="54"/>
      <c r="C18" s="55"/>
      <c r="D18" s="20" t="s">
        <v>80</v>
      </c>
      <c r="E18" s="20"/>
      <c r="F18" s="20" t="s">
        <v>81</v>
      </c>
      <c r="G18" s="56">
        <v>29.9</v>
      </c>
      <c r="H18" s="57"/>
      <c r="I18" s="20"/>
      <c r="J18" s="89"/>
      <c r="K18" s="20"/>
      <c r="L18" s="20"/>
      <c r="M18" s="20"/>
      <c r="N18" s="20"/>
    </row>
    <row r="19" s="13" customFormat="1" spans="1:14">
      <c r="A19" s="20"/>
      <c r="B19" s="54"/>
      <c r="C19" s="55"/>
      <c r="D19" s="20" t="s">
        <v>82</v>
      </c>
      <c r="E19" s="20"/>
      <c r="F19" s="20" t="s">
        <v>83</v>
      </c>
      <c r="G19" s="56">
        <v>42.8</v>
      </c>
      <c r="H19" s="57"/>
      <c r="I19" s="20"/>
      <c r="J19" s="89"/>
      <c r="K19" s="20"/>
      <c r="L19" s="20"/>
      <c r="M19" s="20"/>
      <c r="N19" s="20"/>
    </row>
    <row r="20" s="13" customFormat="1" ht="24" spans="1:14">
      <c r="A20" s="20"/>
      <c r="B20" s="54"/>
      <c r="C20" s="55"/>
      <c r="D20" s="20" t="s">
        <v>84</v>
      </c>
      <c r="E20" s="20" t="s">
        <v>85</v>
      </c>
      <c r="F20" s="20" t="s">
        <v>86</v>
      </c>
      <c r="G20" s="56">
        <f>632/40</f>
        <v>15.8</v>
      </c>
      <c r="H20" s="57"/>
      <c r="I20" s="20"/>
      <c r="J20" s="89"/>
      <c r="K20" s="20"/>
      <c r="L20" s="20"/>
      <c r="M20" s="20"/>
      <c r="N20" s="20"/>
    </row>
    <row r="21" s="13" customFormat="1" spans="1:14">
      <c r="A21" s="20"/>
      <c r="B21" s="54"/>
      <c r="C21" s="55"/>
      <c r="D21" s="20" t="s">
        <v>87</v>
      </c>
      <c r="E21" s="20" t="s">
        <v>88</v>
      </c>
      <c r="F21" s="20" t="s">
        <v>89</v>
      </c>
      <c r="G21" s="56">
        <f>1014/60</f>
        <v>16.9</v>
      </c>
      <c r="H21" s="57"/>
      <c r="I21" s="20"/>
      <c r="J21" s="89"/>
      <c r="K21" s="20"/>
      <c r="L21" s="20"/>
      <c r="M21" s="20"/>
      <c r="N21" s="20"/>
    </row>
    <row r="22" s="13" customFormat="1" ht="36.95" customHeight="1" spans="1:14">
      <c r="A22" s="20">
        <v>9</v>
      </c>
      <c r="B22" s="54">
        <v>43872</v>
      </c>
      <c r="C22" s="58" t="s">
        <v>90</v>
      </c>
      <c r="D22" s="20" t="s">
        <v>91</v>
      </c>
      <c r="E22" s="20" t="s">
        <v>92</v>
      </c>
      <c r="F22" s="20" t="s">
        <v>73</v>
      </c>
      <c r="G22" s="56">
        <v>35</v>
      </c>
      <c r="H22" s="57">
        <v>3500</v>
      </c>
      <c r="I22" s="20" t="s">
        <v>90</v>
      </c>
      <c r="J22" s="89" t="s">
        <v>93</v>
      </c>
      <c r="K22" s="20" t="s">
        <v>21</v>
      </c>
      <c r="L22" s="20" t="s">
        <v>22</v>
      </c>
      <c r="M22" s="20" t="s">
        <v>31</v>
      </c>
      <c r="N22" s="20" t="s">
        <v>32</v>
      </c>
    </row>
    <row r="23" s="13" customFormat="1" ht="30.95" customHeight="1" spans="1:14">
      <c r="A23" s="20">
        <v>10</v>
      </c>
      <c r="B23" s="54">
        <v>43873</v>
      </c>
      <c r="C23" s="59" t="s">
        <v>94</v>
      </c>
      <c r="D23" s="20" t="s">
        <v>95</v>
      </c>
      <c r="E23" s="20" t="s">
        <v>96</v>
      </c>
      <c r="F23" s="20" t="s">
        <v>97</v>
      </c>
      <c r="G23" s="56">
        <v>72</v>
      </c>
      <c r="H23" s="57">
        <f>260*72</f>
        <v>18720</v>
      </c>
      <c r="I23" s="20" t="s">
        <v>98</v>
      </c>
      <c r="J23" s="89" t="s">
        <v>99</v>
      </c>
      <c r="K23" s="20" t="s">
        <v>21</v>
      </c>
      <c r="L23" s="20" t="s">
        <v>22</v>
      </c>
      <c r="M23" s="20" t="s">
        <v>31</v>
      </c>
      <c r="N23" s="20" t="s">
        <v>24</v>
      </c>
    </row>
    <row r="24" s="13" customFormat="1" ht="26.1" customHeight="1" spans="1:14">
      <c r="A24" s="20">
        <v>11</v>
      </c>
      <c r="B24" s="54">
        <v>43873</v>
      </c>
      <c r="C24" s="59" t="s">
        <v>100</v>
      </c>
      <c r="D24" s="20" t="s">
        <v>101</v>
      </c>
      <c r="E24" s="20" t="s">
        <v>102</v>
      </c>
      <c r="F24" s="20" t="s">
        <v>103</v>
      </c>
      <c r="G24" s="56">
        <f>7520/8</f>
        <v>940</v>
      </c>
      <c r="H24" s="57">
        <f>940*8</f>
        <v>7520</v>
      </c>
      <c r="I24" s="20" t="s">
        <v>104</v>
      </c>
      <c r="J24" s="89" t="s">
        <v>105</v>
      </c>
      <c r="K24" s="20" t="s">
        <v>21</v>
      </c>
      <c r="L24" s="20" t="s">
        <v>22</v>
      </c>
      <c r="M24" s="20" t="s">
        <v>31</v>
      </c>
      <c r="N24" s="20" t="s">
        <v>24</v>
      </c>
    </row>
    <row r="25" s="13" customFormat="1" ht="24" spans="1:14">
      <c r="A25" s="20">
        <v>12</v>
      </c>
      <c r="B25" s="54">
        <v>43873</v>
      </c>
      <c r="C25" s="55" t="s">
        <v>106</v>
      </c>
      <c r="D25" s="25" t="s">
        <v>107</v>
      </c>
      <c r="E25" s="20" t="s">
        <v>47</v>
      </c>
      <c r="F25" s="20" t="s">
        <v>108</v>
      </c>
      <c r="G25" s="56">
        <f>1440/30</f>
        <v>48</v>
      </c>
      <c r="H25" s="57">
        <f>48*30+24*30+28.8*6+29.9*24</f>
        <v>3050.4</v>
      </c>
      <c r="I25" s="20" t="s">
        <v>109</v>
      </c>
      <c r="J25" s="89" t="s">
        <v>110</v>
      </c>
      <c r="K25" s="20" t="s">
        <v>21</v>
      </c>
      <c r="L25" s="20" t="s">
        <v>22</v>
      </c>
      <c r="M25" s="20" t="s">
        <v>31</v>
      </c>
      <c r="N25" s="20" t="s">
        <v>32</v>
      </c>
    </row>
    <row r="26" s="13" customFormat="1" ht="24" spans="1:14">
      <c r="A26" s="20"/>
      <c r="B26" s="60"/>
      <c r="C26" s="55"/>
      <c r="D26" s="25" t="s">
        <v>111</v>
      </c>
      <c r="E26" s="20" t="s">
        <v>27</v>
      </c>
      <c r="F26" s="20" t="s">
        <v>108</v>
      </c>
      <c r="G26" s="56">
        <v>24</v>
      </c>
      <c r="H26" s="57"/>
      <c r="I26" s="20"/>
      <c r="J26" s="89"/>
      <c r="K26" s="20"/>
      <c r="L26" s="20"/>
      <c r="M26" s="20"/>
      <c r="N26" s="20"/>
    </row>
    <row r="27" spans="1:14">
      <c r="A27" s="20"/>
      <c r="B27" s="60"/>
      <c r="C27" s="55"/>
      <c r="D27" s="25" t="s">
        <v>112</v>
      </c>
      <c r="E27" s="20" t="s">
        <v>85</v>
      </c>
      <c r="F27" s="61" t="s">
        <v>113</v>
      </c>
      <c r="G27" s="62">
        <v>28.8</v>
      </c>
      <c r="H27" s="57"/>
      <c r="I27" s="20"/>
      <c r="J27" s="89"/>
      <c r="K27" s="20"/>
      <c r="L27" s="20"/>
      <c r="M27" s="20"/>
      <c r="N27" s="20"/>
    </row>
    <row r="28" spans="1:14">
      <c r="A28" s="20"/>
      <c r="B28" s="60"/>
      <c r="C28" s="55"/>
      <c r="D28" s="25" t="s">
        <v>114</v>
      </c>
      <c r="E28" s="25" t="s">
        <v>115</v>
      </c>
      <c r="F28" s="61" t="s">
        <v>116</v>
      </c>
      <c r="G28" s="62">
        <v>29.9</v>
      </c>
      <c r="H28" s="57"/>
      <c r="I28" s="20"/>
      <c r="J28" s="89"/>
      <c r="K28" s="20"/>
      <c r="L28" s="20"/>
      <c r="M28" s="20"/>
      <c r="N28" s="20"/>
    </row>
    <row r="29" ht="32.1" customHeight="1" spans="1:14">
      <c r="A29" s="61">
        <v>13</v>
      </c>
      <c r="B29" s="54">
        <v>43873</v>
      </c>
      <c r="C29" s="55" t="s">
        <v>117</v>
      </c>
      <c r="D29" s="20" t="s">
        <v>118</v>
      </c>
      <c r="E29" s="25"/>
      <c r="F29" s="61" t="s">
        <v>119</v>
      </c>
      <c r="G29" s="62">
        <v>5</v>
      </c>
      <c r="H29" s="63">
        <f>5*1700</f>
        <v>8500</v>
      </c>
      <c r="I29" s="61" t="s">
        <v>117</v>
      </c>
      <c r="J29" s="89" t="s">
        <v>120</v>
      </c>
      <c r="K29" s="20" t="s">
        <v>21</v>
      </c>
      <c r="L29" s="20" t="s">
        <v>22</v>
      </c>
      <c r="M29" s="20" t="s">
        <v>31</v>
      </c>
      <c r="N29" s="20" t="s">
        <v>32</v>
      </c>
    </row>
    <row r="30" s="13" customFormat="1" ht="36" spans="1:14">
      <c r="A30" s="20">
        <v>14</v>
      </c>
      <c r="B30" s="54">
        <v>43874</v>
      </c>
      <c r="C30" s="55" t="s">
        <v>121</v>
      </c>
      <c r="D30" s="20" t="s">
        <v>122</v>
      </c>
      <c r="E30" s="20" t="s">
        <v>57</v>
      </c>
      <c r="F30" s="20" t="s">
        <v>123</v>
      </c>
      <c r="G30" s="56">
        <f>19250/55</f>
        <v>350</v>
      </c>
      <c r="H30" s="57">
        <v>19250</v>
      </c>
      <c r="I30" s="20" t="s">
        <v>124</v>
      </c>
      <c r="J30" s="89" t="s">
        <v>125</v>
      </c>
      <c r="K30" s="20" t="s">
        <v>21</v>
      </c>
      <c r="L30" s="20" t="s">
        <v>22</v>
      </c>
      <c r="M30" s="20" t="s">
        <v>31</v>
      </c>
      <c r="N30" s="20" t="s">
        <v>32</v>
      </c>
    </row>
    <row r="31" s="13" customFormat="1" ht="24" spans="1:14">
      <c r="A31" s="64">
        <v>15</v>
      </c>
      <c r="B31" s="65">
        <v>43875</v>
      </c>
      <c r="C31" s="66" t="s">
        <v>126</v>
      </c>
      <c r="D31" s="20" t="s">
        <v>127</v>
      </c>
      <c r="E31" s="20" t="s">
        <v>27</v>
      </c>
      <c r="F31" s="20" t="s">
        <v>128</v>
      </c>
      <c r="G31" s="56">
        <v>22</v>
      </c>
      <c r="H31" s="67">
        <f>100*22+34*50+39*100</f>
        <v>7800</v>
      </c>
      <c r="I31" s="64" t="s">
        <v>129</v>
      </c>
      <c r="J31" s="90" t="s">
        <v>130</v>
      </c>
      <c r="K31" s="64" t="s">
        <v>21</v>
      </c>
      <c r="L31" s="64" t="s">
        <v>22</v>
      </c>
      <c r="M31" s="64" t="s">
        <v>31</v>
      </c>
      <c r="N31" s="64" t="s">
        <v>32</v>
      </c>
    </row>
    <row r="32" s="13" customFormat="1" ht="24" customHeight="1" spans="1:14">
      <c r="A32" s="68"/>
      <c r="B32" s="69"/>
      <c r="C32" s="70"/>
      <c r="D32" s="20" t="s">
        <v>71</v>
      </c>
      <c r="E32" s="20" t="s">
        <v>72</v>
      </c>
      <c r="F32" s="20" t="s">
        <v>131</v>
      </c>
      <c r="G32" s="56">
        <v>34</v>
      </c>
      <c r="H32" s="71"/>
      <c r="I32" s="68"/>
      <c r="J32" s="91"/>
      <c r="K32" s="68"/>
      <c r="L32" s="68"/>
      <c r="M32" s="68"/>
      <c r="N32" s="68"/>
    </row>
    <row r="33" s="13" customFormat="1" ht="24" spans="1:14">
      <c r="A33" s="72"/>
      <c r="B33" s="73"/>
      <c r="C33" s="74"/>
      <c r="D33" s="20" t="s">
        <v>132</v>
      </c>
      <c r="E33" s="20" t="s">
        <v>47</v>
      </c>
      <c r="F33" s="20" t="s">
        <v>128</v>
      </c>
      <c r="G33" s="56">
        <v>39</v>
      </c>
      <c r="H33" s="75"/>
      <c r="I33" s="72"/>
      <c r="J33" s="92"/>
      <c r="K33" s="72"/>
      <c r="L33" s="72"/>
      <c r="M33" s="72"/>
      <c r="N33" s="72"/>
    </row>
    <row r="34" ht="24" spans="1:14">
      <c r="A34" s="64">
        <v>16</v>
      </c>
      <c r="B34" s="65">
        <v>43875</v>
      </c>
      <c r="C34" s="66" t="s">
        <v>126</v>
      </c>
      <c r="D34" s="20" t="s">
        <v>127</v>
      </c>
      <c r="E34" s="20" t="s">
        <v>27</v>
      </c>
      <c r="F34" s="61" t="s">
        <v>133</v>
      </c>
      <c r="G34" s="56">
        <v>22</v>
      </c>
      <c r="H34" s="76">
        <f>200*22+100*34+200*39</f>
        <v>15600</v>
      </c>
      <c r="I34" s="64" t="s">
        <v>129</v>
      </c>
      <c r="J34" s="90" t="s">
        <v>130</v>
      </c>
      <c r="K34" s="64" t="s">
        <v>21</v>
      </c>
      <c r="L34" s="64" t="s">
        <v>22</v>
      </c>
      <c r="M34" s="64" t="s">
        <v>31</v>
      </c>
      <c r="N34" s="64" t="s">
        <v>134</v>
      </c>
    </row>
    <row r="35" ht="20.1" customHeight="1" spans="1:14">
      <c r="A35" s="68"/>
      <c r="B35" s="69"/>
      <c r="C35" s="70"/>
      <c r="D35" s="20" t="s">
        <v>71</v>
      </c>
      <c r="E35" s="20" t="s">
        <v>72</v>
      </c>
      <c r="F35" s="61" t="s">
        <v>128</v>
      </c>
      <c r="G35" s="56">
        <v>34</v>
      </c>
      <c r="H35" s="77"/>
      <c r="I35" s="68"/>
      <c r="J35" s="91"/>
      <c r="K35" s="68"/>
      <c r="L35" s="68"/>
      <c r="M35" s="68"/>
      <c r="N35" s="68"/>
    </row>
    <row r="36" ht="24" spans="1:14">
      <c r="A36" s="72"/>
      <c r="B36" s="73"/>
      <c r="C36" s="74"/>
      <c r="D36" s="20" t="s">
        <v>132</v>
      </c>
      <c r="E36" s="20" t="s">
        <v>47</v>
      </c>
      <c r="F36" s="61" t="s">
        <v>133</v>
      </c>
      <c r="G36" s="56">
        <v>39</v>
      </c>
      <c r="H36" s="78"/>
      <c r="I36" s="72"/>
      <c r="J36" s="92"/>
      <c r="K36" s="72"/>
      <c r="L36" s="72"/>
      <c r="M36" s="72"/>
      <c r="N36" s="72"/>
    </row>
    <row r="37" s="13" customFormat="1" ht="24" customHeight="1" spans="1:14">
      <c r="A37" s="64">
        <v>17</v>
      </c>
      <c r="B37" s="65">
        <v>43876</v>
      </c>
      <c r="C37" s="66" t="s">
        <v>135</v>
      </c>
      <c r="D37" s="20" t="s">
        <v>136</v>
      </c>
      <c r="E37" s="20" t="s">
        <v>137</v>
      </c>
      <c r="F37" s="20" t="s">
        <v>138</v>
      </c>
      <c r="G37" s="56">
        <v>390</v>
      </c>
      <c r="H37" s="67">
        <f>390*26+25*200</f>
        <v>15140</v>
      </c>
      <c r="I37" s="64" t="s">
        <v>139</v>
      </c>
      <c r="J37" s="90" t="s">
        <v>140</v>
      </c>
      <c r="K37" s="64" t="s">
        <v>21</v>
      </c>
      <c r="L37" s="64" t="s">
        <v>22</v>
      </c>
      <c r="M37" s="64" t="s">
        <v>31</v>
      </c>
      <c r="N37" s="64" t="s">
        <v>32</v>
      </c>
    </row>
    <row r="38" s="13" customFormat="1" ht="24" customHeight="1" spans="1:14">
      <c r="A38" s="72"/>
      <c r="B38" s="73"/>
      <c r="C38" s="74"/>
      <c r="D38" s="20" t="s">
        <v>141</v>
      </c>
      <c r="E38" s="20" t="s">
        <v>142</v>
      </c>
      <c r="F38" s="20" t="s">
        <v>143</v>
      </c>
      <c r="G38" s="56">
        <v>25</v>
      </c>
      <c r="H38" s="75"/>
      <c r="I38" s="72"/>
      <c r="J38" s="91"/>
      <c r="K38" s="68"/>
      <c r="L38" s="68"/>
      <c r="M38" s="68"/>
      <c r="N38" s="68"/>
    </row>
    <row r="39" s="13" customFormat="1" ht="24" spans="1:14">
      <c r="A39" s="64">
        <v>18</v>
      </c>
      <c r="B39" s="65">
        <v>43878</v>
      </c>
      <c r="C39" s="79" t="s">
        <v>144</v>
      </c>
      <c r="D39" s="20" t="s">
        <v>145</v>
      </c>
      <c r="E39" s="80" t="s">
        <v>146</v>
      </c>
      <c r="F39" s="20" t="s">
        <v>147</v>
      </c>
      <c r="G39" s="56">
        <v>1</v>
      </c>
      <c r="H39" s="67">
        <f>20000*1+120*150</f>
        <v>38000</v>
      </c>
      <c r="I39" s="64" t="s">
        <v>148</v>
      </c>
      <c r="J39" s="91" t="s">
        <v>149</v>
      </c>
      <c r="K39" s="64" t="s">
        <v>21</v>
      </c>
      <c r="L39" s="64" t="s">
        <v>22</v>
      </c>
      <c r="M39" s="64" t="s">
        <v>31</v>
      </c>
      <c r="N39" s="64" t="s">
        <v>32</v>
      </c>
    </row>
    <row r="40" s="13" customFormat="1" ht="15" customHeight="1" spans="1:14">
      <c r="A40" s="72"/>
      <c r="B40" s="73"/>
      <c r="C40" s="81"/>
      <c r="D40" s="20" t="s">
        <v>150</v>
      </c>
      <c r="E40" s="80" t="s">
        <v>151</v>
      </c>
      <c r="F40" s="20" t="s">
        <v>152</v>
      </c>
      <c r="G40" s="56">
        <v>150</v>
      </c>
      <c r="H40" s="75"/>
      <c r="I40" s="72"/>
      <c r="J40" s="92"/>
      <c r="K40" s="68"/>
      <c r="L40" s="68"/>
      <c r="M40" s="68"/>
      <c r="N40" s="68"/>
    </row>
    <row r="41" ht="30.95" customHeight="1" spans="1:14">
      <c r="A41" s="61">
        <v>19</v>
      </c>
      <c r="B41" s="54">
        <v>43879</v>
      </c>
      <c r="C41" s="59" t="s">
        <v>153</v>
      </c>
      <c r="D41" s="61" t="s">
        <v>154</v>
      </c>
      <c r="E41" s="20" t="s">
        <v>137</v>
      </c>
      <c r="F41" s="61" t="s">
        <v>155</v>
      </c>
      <c r="G41" s="62">
        <v>400</v>
      </c>
      <c r="H41" s="63">
        <v>32000</v>
      </c>
      <c r="I41" s="61" t="s">
        <v>156</v>
      </c>
      <c r="J41" s="93" t="s">
        <v>157</v>
      </c>
      <c r="K41" s="20" t="s">
        <v>21</v>
      </c>
      <c r="L41" s="20" t="s">
        <v>22</v>
      </c>
      <c r="M41" s="20" t="s">
        <v>31</v>
      </c>
      <c r="N41" s="20"/>
    </row>
    <row r="42" s="41" customFormat="1" ht="24.95" customHeight="1" spans="1:14">
      <c r="A42" s="20">
        <v>20</v>
      </c>
      <c r="B42" s="54">
        <v>43879</v>
      </c>
      <c r="C42" s="59" t="s">
        <v>158</v>
      </c>
      <c r="D42" s="20" t="s">
        <v>159</v>
      </c>
      <c r="E42" s="20" t="s">
        <v>160</v>
      </c>
      <c r="F42" s="20" t="s">
        <v>67</v>
      </c>
      <c r="G42" s="56">
        <v>298</v>
      </c>
      <c r="H42" s="57">
        <v>169400</v>
      </c>
      <c r="I42" s="20" t="s">
        <v>161</v>
      </c>
      <c r="J42" s="89" t="s">
        <v>162</v>
      </c>
      <c r="K42" s="20" t="s">
        <v>21</v>
      </c>
      <c r="L42" s="20" t="s">
        <v>22</v>
      </c>
      <c r="M42" s="20" t="s">
        <v>31</v>
      </c>
      <c r="N42" s="20" t="s">
        <v>32</v>
      </c>
    </row>
    <row r="43" s="41" customFormat="1" ht="24.95" customHeight="1" spans="1:14">
      <c r="A43" s="20"/>
      <c r="B43" s="60"/>
      <c r="C43" s="59"/>
      <c r="D43" s="20" t="s">
        <v>163</v>
      </c>
      <c r="E43" s="20" t="s">
        <v>164</v>
      </c>
      <c r="F43" s="20" t="s">
        <v>165</v>
      </c>
      <c r="G43" s="56">
        <v>2.75</v>
      </c>
      <c r="H43" s="57"/>
      <c r="I43" s="20"/>
      <c r="J43" s="89"/>
      <c r="K43" s="20"/>
      <c r="L43" s="20"/>
      <c r="M43" s="20"/>
      <c r="N43" s="20"/>
    </row>
    <row r="44" s="41" customFormat="1" ht="24.95" customHeight="1" spans="1:14">
      <c r="A44" s="20"/>
      <c r="B44" s="60"/>
      <c r="C44" s="59"/>
      <c r="D44" s="20" t="s">
        <v>53</v>
      </c>
      <c r="E44" s="20" t="s">
        <v>54</v>
      </c>
      <c r="F44" s="20" t="s">
        <v>166</v>
      </c>
      <c r="G44" s="56">
        <v>4.8</v>
      </c>
      <c r="H44" s="57"/>
      <c r="I44" s="20"/>
      <c r="J44" s="89"/>
      <c r="K44" s="20"/>
      <c r="L44" s="20"/>
      <c r="M44" s="20"/>
      <c r="N44" s="20"/>
    </row>
    <row r="45" s="41" customFormat="1" ht="24.95" customHeight="1" spans="1:14">
      <c r="A45" s="20"/>
      <c r="B45" s="60"/>
      <c r="C45" s="59"/>
      <c r="D45" s="20" t="s">
        <v>167</v>
      </c>
      <c r="E45" s="20" t="s">
        <v>168</v>
      </c>
      <c r="F45" s="20" t="s">
        <v>169</v>
      </c>
      <c r="G45" s="56">
        <v>45</v>
      </c>
      <c r="H45" s="57"/>
      <c r="I45" s="20"/>
      <c r="J45" s="89"/>
      <c r="K45" s="20"/>
      <c r="L45" s="20"/>
      <c r="M45" s="20"/>
      <c r="N45" s="20"/>
    </row>
    <row r="46" s="41" customFormat="1" ht="24.95" customHeight="1" spans="1:14">
      <c r="A46" s="20"/>
      <c r="B46" s="60"/>
      <c r="C46" s="59"/>
      <c r="D46" s="20" t="s">
        <v>154</v>
      </c>
      <c r="E46" s="20" t="s">
        <v>170</v>
      </c>
      <c r="F46" s="20" t="s">
        <v>171</v>
      </c>
      <c r="G46" s="56">
        <v>570</v>
      </c>
      <c r="H46" s="57"/>
      <c r="I46" s="20"/>
      <c r="J46" s="89"/>
      <c r="K46" s="20"/>
      <c r="L46" s="20"/>
      <c r="M46" s="20"/>
      <c r="N46" s="20"/>
    </row>
    <row r="47" s="41" customFormat="1" ht="24.95" customHeight="1" spans="1:14">
      <c r="A47" s="20"/>
      <c r="B47" s="60"/>
      <c r="C47" s="59"/>
      <c r="D47" s="20" t="s">
        <v>154</v>
      </c>
      <c r="E47" s="20" t="s">
        <v>170</v>
      </c>
      <c r="F47" s="20" t="s">
        <v>172</v>
      </c>
      <c r="G47" s="56">
        <v>333.33</v>
      </c>
      <c r="H47" s="57"/>
      <c r="I47" s="20"/>
      <c r="J47" s="89"/>
      <c r="K47" s="20"/>
      <c r="L47" s="20"/>
      <c r="M47" s="20"/>
      <c r="N47" s="20"/>
    </row>
    <row r="48" s="41" customFormat="1" ht="24.95" customHeight="1" spans="1:14">
      <c r="A48" s="20"/>
      <c r="B48" s="60"/>
      <c r="C48" s="59"/>
      <c r="D48" s="20" t="s">
        <v>173</v>
      </c>
      <c r="E48" s="20" t="s">
        <v>174</v>
      </c>
      <c r="F48" s="20" t="s">
        <v>171</v>
      </c>
      <c r="G48" s="56">
        <v>600</v>
      </c>
      <c r="H48" s="57"/>
      <c r="I48" s="20"/>
      <c r="J48" s="89"/>
      <c r="K48" s="20"/>
      <c r="L48" s="20"/>
      <c r="M48" s="20"/>
      <c r="N48" s="20"/>
    </row>
    <row r="49" ht="24.95" customHeight="1" spans="1:14">
      <c r="A49" s="61">
        <v>21</v>
      </c>
      <c r="B49" s="54">
        <v>43880</v>
      </c>
      <c r="C49" s="55" t="s">
        <v>175</v>
      </c>
      <c r="D49" s="61" t="s">
        <v>176</v>
      </c>
      <c r="E49" s="61" t="s">
        <v>54</v>
      </c>
      <c r="F49" s="61" t="s">
        <v>177</v>
      </c>
      <c r="G49" s="62">
        <v>4</v>
      </c>
      <c r="H49" s="63">
        <v>1680</v>
      </c>
      <c r="I49" s="61" t="s">
        <v>178</v>
      </c>
      <c r="J49" s="93" t="s">
        <v>179</v>
      </c>
      <c r="K49" s="20" t="s">
        <v>21</v>
      </c>
      <c r="L49" s="20" t="s">
        <v>22</v>
      </c>
      <c r="M49" s="20" t="s">
        <v>31</v>
      </c>
      <c r="N49" s="61" t="s">
        <v>180</v>
      </c>
    </row>
    <row r="50" ht="24.95" customHeight="1" spans="1:14">
      <c r="A50" s="61"/>
      <c r="B50" s="54"/>
      <c r="C50" s="55"/>
      <c r="D50" s="61" t="s">
        <v>181</v>
      </c>
      <c r="E50" s="61" t="s">
        <v>54</v>
      </c>
      <c r="F50" s="61" t="s">
        <v>182</v>
      </c>
      <c r="G50" s="62">
        <v>1</v>
      </c>
      <c r="H50" s="63"/>
      <c r="I50" s="61"/>
      <c r="J50" s="93"/>
      <c r="K50" s="20"/>
      <c r="L50" s="20"/>
      <c r="M50" s="20"/>
      <c r="N50" s="61"/>
    </row>
    <row r="51" ht="24.95" customHeight="1" spans="1:14">
      <c r="A51" s="61"/>
      <c r="B51" s="54"/>
      <c r="C51" s="55"/>
      <c r="D51" s="61" t="s">
        <v>154</v>
      </c>
      <c r="E51" s="61" t="s">
        <v>183</v>
      </c>
      <c r="F51" s="61" t="s">
        <v>184</v>
      </c>
      <c r="G51" s="62">
        <v>68</v>
      </c>
      <c r="H51" s="63"/>
      <c r="I51" s="61"/>
      <c r="J51" s="93"/>
      <c r="K51" s="20"/>
      <c r="L51" s="20"/>
      <c r="M51" s="20"/>
      <c r="N51" s="61"/>
    </row>
    <row r="52" ht="24.95" customHeight="1" spans="1:14">
      <c r="A52" s="61">
        <v>22</v>
      </c>
      <c r="B52" s="54">
        <v>43888</v>
      </c>
      <c r="C52" s="55" t="s">
        <v>185</v>
      </c>
      <c r="D52" s="61" t="s">
        <v>176</v>
      </c>
      <c r="E52" s="61" t="s">
        <v>54</v>
      </c>
      <c r="F52" s="61" t="s">
        <v>186</v>
      </c>
      <c r="G52" s="62">
        <v>2.5</v>
      </c>
      <c r="H52" s="76">
        <f>80500*2.5+500*1.4+100*25+225*3+287.5*3</f>
        <v>205987.5</v>
      </c>
      <c r="I52" s="83" t="s">
        <v>187</v>
      </c>
      <c r="J52" s="94" t="s">
        <v>188</v>
      </c>
      <c r="K52" s="64" t="s">
        <v>21</v>
      </c>
      <c r="L52" s="64" t="s">
        <v>22</v>
      </c>
      <c r="M52" s="64" t="s">
        <v>31</v>
      </c>
      <c r="N52" s="83" t="s">
        <v>32</v>
      </c>
    </row>
    <row r="53" ht="24.95" customHeight="1" spans="1:14">
      <c r="A53" s="61"/>
      <c r="B53" s="54"/>
      <c r="C53" s="55"/>
      <c r="D53" s="61" t="s">
        <v>176</v>
      </c>
      <c r="E53" s="61" t="s">
        <v>54</v>
      </c>
      <c r="F53" s="61" t="s">
        <v>189</v>
      </c>
      <c r="G53" s="62">
        <v>1.4</v>
      </c>
      <c r="H53" s="77"/>
      <c r="I53" s="95"/>
      <c r="J53" s="96"/>
      <c r="K53" s="68"/>
      <c r="L53" s="68"/>
      <c r="M53" s="68"/>
      <c r="N53" s="95"/>
    </row>
    <row r="54" ht="24.95" customHeight="1" spans="1:14">
      <c r="A54" s="61"/>
      <c r="B54" s="54"/>
      <c r="C54" s="55"/>
      <c r="D54" s="61" t="s">
        <v>190</v>
      </c>
      <c r="E54" s="61" t="s">
        <v>142</v>
      </c>
      <c r="F54" s="61" t="s">
        <v>191</v>
      </c>
      <c r="G54" s="62">
        <v>25</v>
      </c>
      <c r="H54" s="77"/>
      <c r="I54" s="95"/>
      <c r="J54" s="96"/>
      <c r="K54" s="68"/>
      <c r="L54" s="68"/>
      <c r="M54" s="68"/>
      <c r="N54" s="95"/>
    </row>
    <row r="55" ht="24.95" customHeight="1" spans="1:14">
      <c r="A55" s="61"/>
      <c r="B55" s="54"/>
      <c r="C55" s="55"/>
      <c r="D55" s="61" t="s">
        <v>154</v>
      </c>
      <c r="E55" s="82" t="s">
        <v>192</v>
      </c>
      <c r="F55" s="61" t="s">
        <v>172</v>
      </c>
      <c r="G55" s="62">
        <v>225</v>
      </c>
      <c r="H55" s="77"/>
      <c r="I55" s="95"/>
      <c r="J55" s="96"/>
      <c r="K55" s="68"/>
      <c r="L55" s="68"/>
      <c r="M55" s="68"/>
      <c r="N55" s="95"/>
    </row>
    <row r="56" ht="24.95" customHeight="1" spans="1:14">
      <c r="A56" s="61"/>
      <c r="B56" s="54"/>
      <c r="C56" s="55"/>
      <c r="D56" s="61" t="s">
        <v>173</v>
      </c>
      <c r="E56" s="82" t="s">
        <v>192</v>
      </c>
      <c r="F56" s="61" t="s">
        <v>172</v>
      </c>
      <c r="G56" s="62">
        <v>287.5</v>
      </c>
      <c r="H56" s="78"/>
      <c r="I56" s="97"/>
      <c r="J56" s="98"/>
      <c r="K56" s="72"/>
      <c r="L56" s="72"/>
      <c r="M56" s="72"/>
      <c r="N56" s="97"/>
    </row>
    <row r="57" ht="51" customHeight="1" spans="1:14">
      <c r="A57" s="61">
        <v>23</v>
      </c>
      <c r="B57" s="54">
        <v>43889</v>
      </c>
      <c r="C57" s="55" t="s">
        <v>193</v>
      </c>
      <c r="D57" s="61" t="s">
        <v>194</v>
      </c>
      <c r="E57" s="61" t="s">
        <v>195</v>
      </c>
      <c r="F57" s="61" t="s">
        <v>196</v>
      </c>
      <c r="G57" s="62">
        <v>1428.58</v>
      </c>
      <c r="H57" s="63">
        <v>200000</v>
      </c>
      <c r="I57" s="61" t="s">
        <v>197</v>
      </c>
      <c r="J57" s="93" t="s">
        <v>198</v>
      </c>
      <c r="K57" s="20" t="s">
        <v>21</v>
      </c>
      <c r="L57" s="20" t="s">
        <v>22</v>
      </c>
      <c r="M57" s="20" t="s">
        <v>31</v>
      </c>
      <c r="N57" s="61" t="s">
        <v>24</v>
      </c>
    </row>
    <row r="58" ht="35.1" customHeight="1" spans="1:14">
      <c r="A58" s="83">
        <v>24</v>
      </c>
      <c r="B58" s="65">
        <v>43892</v>
      </c>
      <c r="C58" s="79" t="s">
        <v>199</v>
      </c>
      <c r="D58" s="83" t="s">
        <v>53</v>
      </c>
      <c r="E58" s="83" t="s">
        <v>200</v>
      </c>
      <c r="F58" s="83" t="s">
        <v>201</v>
      </c>
      <c r="G58" s="84">
        <v>9.9</v>
      </c>
      <c r="H58" s="76">
        <f>9.9*50000</f>
        <v>495000</v>
      </c>
      <c r="I58" s="83"/>
      <c r="J58" s="94"/>
      <c r="K58" s="64" t="s">
        <v>21</v>
      </c>
      <c r="L58" s="64" t="s">
        <v>22</v>
      </c>
      <c r="M58" s="64" t="s">
        <v>31</v>
      </c>
      <c r="N58" s="83" t="s">
        <v>32</v>
      </c>
    </row>
    <row r="59" ht="75" customHeight="1" spans="1:14">
      <c r="A59" s="61">
        <v>25</v>
      </c>
      <c r="B59" s="65">
        <v>43896</v>
      </c>
      <c r="C59" s="79" t="s">
        <v>202</v>
      </c>
      <c r="D59" s="83" t="s">
        <v>53</v>
      </c>
      <c r="E59" s="83" t="s">
        <v>200</v>
      </c>
      <c r="F59" s="83" t="s">
        <v>203</v>
      </c>
      <c r="G59" s="84">
        <v>3.5</v>
      </c>
      <c r="H59" s="76">
        <v>52500</v>
      </c>
      <c r="I59" s="83" t="s">
        <v>202</v>
      </c>
      <c r="J59" s="94" t="s">
        <v>204</v>
      </c>
      <c r="K59" s="64" t="s">
        <v>21</v>
      </c>
      <c r="L59" s="64" t="s">
        <v>22</v>
      </c>
      <c r="M59" s="64" t="s">
        <v>205</v>
      </c>
      <c r="N59" s="61" t="s">
        <v>24</v>
      </c>
    </row>
    <row r="60" ht="35.1" customHeight="1" spans="1:14">
      <c r="A60" s="61">
        <v>26</v>
      </c>
      <c r="B60" s="54">
        <v>43900</v>
      </c>
      <c r="C60" s="55" t="s">
        <v>206</v>
      </c>
      <c r="D60" s="55" t="s">
        <v>207</v>
      </c>
      <c r="E60" s="20" t="s">
        <v>208</v>
      </c>
      <c r="F60" s="61" t="s">
        <v>209</v>
      </c>
      <c r="G60" s="85">
        <v>350000</v>
      </c>
      <c r="H60" s="57">
        <f>G60*1+G61*1+G62*1+G63*1+G64*4+G65*5+G66*2</f>
        <v>1394300</v>
      </c>
      <c r="I60" s="61" t="s">
        <v>210</v>
      </c>
      <c r="J60" s="93" t="s">
        <v>211</v>
      </c>
      <c r="K60" s="20" t="s">
        <v>21</v>
      </c>
      <c r="L60" s="20" t="s">
        <v>22</v>
      </c>
      <c r="M60" s="20" t="s">
        <v>212</v>
      </c>
      <c r="N60" s="61" t="s">
        <v>24</v>
      </c>
    </row>
    <row r="61" ht="35.1" customHeight="1" spans="1:14">
      <c r="A61" s="61"/>
      <c r="B61" s="54"/>
      <c r="C61" s="55"/>
      <c r="D61" s="55" t="s">
        <v>213</v>
      </c>
      <c r="E61" s="61" t="s">
        <v>214</v>
      </c>
      <c r="F61" s="61" t="s">
        <v>209</v>
      </c>
      <c r="G61" s="85">
        <v>120000</v>
      </c>
      <c r="H61" s="57"/>
      <c r="I61" s="61"/>
      <c r="J61" s="93"/>
      <c r="K61" s="20"/>
      <c r="L61" s="20"/>
      <c r="M61" s="20"/>
      <c r="N61" s="61"/>
    </row>
    <row r="62" ht="31" customHeight="1" spans="1:14">
      <c r="A62" s="61"/>
      <c r="B62" s="54"/>
      <c r="C62" s="55"/>
      <c r="D62" s="55" t="s">
        <v>215</v>
      </c>
      <c r="E62" s="61" t="s">
        <v>216</v>
      </c>
      <c r="F62" s="61" t="s">
        <v>209</v>
      </c>
      <c r="G62" s="85">
        <v>69000</v>
      </c>
      <c r="H62" s="57"/>
      <c r="I62" s="61"/>
      <c r="J62" s="93"/>
      <c r="K62" s="20"/>
      <c r="L62" s="20"/>
      <c r="M62" s="20"/>
      <c r="N62" s="61"/>
    </row>
    <row r="63" ht="16" customHeight="1" spans="1:14">
      <c r="A63" s="61"/>
      <c r="B63" s="54"/>
      <c r="C63" s="55"/>
      <c r="D63" s="55" t="s">
        <v>217</v>
      </c>
      <c r="E63" s="61" t="s">
        <v>218</v>
      </c>
      <c r="F63" s="10" t="s">
        <v>209</v>
      </c>
      <c r="G63" s="86">
        <v>280000</v>
      </c>
      <c r="H63" s="57"/>
      <c r="I63" s="61"/>
      <c r="J63" s="93"/>
      <c r="K63" s="20"/>
      <c r="L63" s="20"/>
      <c r="M63" s="20"/>
      <c r="N63" s="61"/>
    </row>
    <row r="64" ht="24" spans="1:14">
      <c r="A64" s="61"/>
      <c r="B64" s="54"/>
      <c r="C64" s="55"/>
      <c r="D64" s="55" t="s">
        <v>207</v>
      </c>
      <c r="E64" s="20" t="s">
        <v>219</v>
      </c>
      <c r="F64" s="10" t="s">
        <v>220</v>
      </c>
      <c r="G64" s="86">
        <v>119300</v>
      </c>
      <c r="H64" s="57"/>
      <c r="I64" s="61"/>
      <c r="J64" s="93"/>
      <c r="K64" s="20"/>
      <c r="L64" s="20"/>
      <c r="M64" s="20"/>
      <c r="N64" s="61"/>
    </row>
    <row r="65" ht="24" spans="1:14">
      <c r="A65" s="61"/>
      <c r="B65" s="54"/>
      <c r="C65" s="55"/>
      <c r="D65" s="55" t="s">
        <v>221</v>
      </c>
      <c r="E65" s="61" t="s">
        <v>222</v>
      </c>
      <c r="F65" s="10" t="s">
        <v>223</v>
      </c>
      <c r="G65" s="86">
        <v>4900</v>
      </c>
      <c r="H65" s="57"/>
      <c r="I65" s="61"/>
      <c r="J65" s="93"/>
      <c r="K65" s="20"/>
      <c r="L65" s="20"/>
      <c r="M65" s="20"/>
      <c r="N65" s="61"/>
    </row>
    <row r="66" s="42" customFormat="1" ht="27" customHeight="1" spans="1:14">
      <c r="A66" s="61"/>
      <c r="B66" s="54"/>
      <c r="C66" s="55"/>
      <c r="D66" s="55" t="s">
        <v>224</v>
      </c>
      <c r="E66" s="20" t="s">
        <v>225</v>
      </c>
      <c r="F66" s="61" t="s">
        <v>226</v>
      </c>
      <c r="G66" s="85">
        <v>36800</v>
      </c>
      <c r="H66" s="57"/>
      <c r="I66" s="61"/>
      <c r="J66" s="93"/>
      <c r="K66" s="20"/>
      <c r="L66" s="20"/>
      <c r="M66" s="20"/>
      <c r="N66" s="61"/>
    </row>
    <row r="67" ht="39" customHeight="1" spans="1:14">
      <c r="A67" s="99">
        <v>27</v>
      </c>
      <c r="B67" s="54">
        <v>43908</v>
      </c>
      <c r="C67" s="55" t="s">
        <v>227</v>
      </c>
      <c r="D67" s="55" t="s">
        <v>228</v>
      </c>
      <c r="E67" s="20" t="s">
        <v>229</v>
      </c>
      <c r="F67" s="61" t="s">
        <v>230</v>
      </c>
      <c r="G67" s="85">
        <v>4.5</v>
      </c>
      <c r="H67" s="57">
        <f>1000*4.5</f>
        <v>4500</v>
      </c>
      <c r="I67" s="61" t="s">
        <v>227</v>
      </c>
      <c r="J67" s="93"/>
      <c r="K67" s="20" t="s">
        <v>21</v>
      </c>
      <c r="L67" s="20" t="s">
        <v>22</v>
      </c>
      <c r="M67" s="20" t="s">
        <v>231</v>
      </c>
      <c r="N67" s="61" t="s">
        <v>24</v>
      </c>
    </row>
    <row r="68" ht="39" customHeight="1" spans="1:14">
      <c r="A68" s="100">
        <v>28</v>
      </c>
      <c r="B68" s="101">
        <v>43941</v>
      </c>
      <c r="C68" s="102" t="s">
        <v>232</v>
      </c>
      <c r="D68" s="103" t="s">
        <v>233</v>
      </c>
      <c r="E68" s="100"/>
      <c r="F68" s="100" t="s">
        <v>234</v>
      </c>
      <c r="G68" s="104">
        <v>2</v>
      </c>
      <c r="H68" s="105">
        <v>60000</v>
      </c>
      <c r="I68" s="100" t="s">
        <v>235</v>
      </c>
      <c r="J68" s="126" t="s">
        <v>236</v>
      </c>
      <c r="K68" s="120" t="s">
        <v>21</v>
      </c>
      <c r="L68" s="120" t="s">
        <v>22</v>
      </c>
      <c r="M68" s="120" t="s">
        <v>237</v>
      </c>
      <c r="N68" s="100" t="s">
        <v>24</v>
      </c>
    </row>
    <row r="69" ht="39" customHeight="1" spans="1:14">
      <c r="A69" s="106">
        <v>29</v>
      </c>
      <c r="B69" s="107">
        <v>43941</v>
      </c>
      <c r="C69" s="108" t="s">
        <v>238</v>
      </c>
      <c r="D69" s="103" t="s">
        <v>239</v>
      </c>
      <c r="E69" s="100" t="s">
        <v>81</v>
      </c>
      <c r="F69" s="100" t="s">
        <v>240</v>
      </c>
      <c r="G69" s="109"/>
      <c r="H69" s="110">
        <v>8000</v>
      </c>
      <c r="I69" s="106" t="s">
        <v>235</v>
      </c>
      <c r="J69" s="127" t="s">
        <v>236</v>
      </c>
      <c r="K69" s="128" t="s">
        <v>21</v>
      </c>
      <c r="L69" s="128" t="s">
        <v>22</v>
      </c>
      <c r="M69" s="128" t="s">
        <v>237</v>
      </c>
      <c r="N69" s="106" t="s">
        <v>24</v>
      </c>
    </row>
    <row r="70" ht="39" customHeight="1" spans="1:14">
      <c r="A70" s="111"/>
      <c r="B70" s="112"/>
      <c r="C70" s="113"/>
      <c r="D70" s="102" t="s">
        <v>241</v>
      </c>
      <c r="E70" s="100" t="s">
        <v>242</v>
      </c>
      <c r="F70" s="114" t="s">
        <v>240</v>
      </c>
      <c r="G70" s="115"/>
      <c r="H70" s="116"/>
      <c r="I70" s="111"/>
      <c r="J70" s="129"/>
      <c r="K70" s="130"/>
      <c r="L70" s="130"/>
      <c r="M70" s="130"/>
      <c r="N70" s="111"/>
    </row>
    <row r="71" ht="39" customHeight="1" spans="1:14">
      <c r="A71" s="117"/>
      <c r="B71" s="118"/>
      <c r="C71" s="119"/>
      <c r="D71" s="102" t="s">
        <v>243</v>
      </c>
      <c r="E71" s="120" t="s">
        <v>244</v>
      </c>
      <c r="F71" s="114" t="s">
        <v>245</v>
      </c>
      <c r="G71" s="121"/>
      <c r="H71" s="122"/>
      <c r="I71" s="117"/>
      <c r="J71" s="131"/>
      <c r="K71" s="132"/>
      <c r="L71" s="132"/>
      <c r="M71" s="132"/>
      <c r="N71" s="117"/>
    </row>
    <row r="72" ht="24" customHeight="1" spans="1:14">
      <c r="A72" s="61">
        <v>28</v>
      </c>
      <c r="B72" s="123" t="s">
        <v>246</v>
      </c>
      <c r="C72" s="124"/>
      <c r="D72" s="125"/>
      <c r="E72" s="61"/>
      <c r="F72" s="61"/>
      <c r="G72" s="85"/>
      <c r="H72" s="57">
        <f>SUM(H4:H71)</f>
        <v>2922865.4</v>
      </c>
      <c r="I72" s="61"/>
      <c r="J72" s="93"/>
      <c r="K72" s="20"/>
      <c r="L72" s="20"/>
      <c r="M72" s="20"/>
      <c r="N72" s="61"/>
    </row>
    <row r="73" ht="24" customHeight="1" spans="1:14">
      <c r="A73" s="12"/>
      <c r="B73" s="49" t="s">
        <v>247</v>
      </c>
      <c r="C73" s="49"/>
      <c r="D73" s="49"/>
      <c r="E73" s="49"/>
      <c r="F73" s="49"/>
      <c r="G73" s="49"/>
      <c r="H73" s="49"/>
      <c r="I73" s="49"/>
      <c r="J73" s="133"/>
      <c r="K73" s="12"/>
      <c r="L73" s="12"/>
      <c r="M73" s="12"/>
      <c r="N73" s="12"/>
    </row>
  </sheetData>
  <mergeCells count="135">
    <mergeCell ref="A1:M1"/>
    <mergeCell ref="A2:N2"/>
    <mergeCell ref="B72:D72"/>
    <mergeCell ref="B73:I73"/>
    <mergeCell ref="A8:A11"/>
    <mergeCell ref="A12:A13"/>
    <mergeCell ref="A15:A21"/>
    <mergeCell ref="A25:A28"/>
    <mergeCell ref="A31:A33"/>
    <mergeCell ref="A34:A36"/>
    <mergeCell ref="A37:A38"/>
    <mergeCell ref="A39:A40"/>
    <mergeCell ref="A42:A48"/>
    <mergeCell ref="A49:A51"/>
    <mergeCell ref="A52:A56"/>
    <mergeCell ref="A60:A66"/>
    <mergeCell ref="A69:A71"/>
    <mergeCell ref="B8:B11"/>
    <mergeCell ref="B12:B13"/>
    <mergeCell ref="B15:B21"/>
    <mergeCell ref="B25:B28"/>
    <mergeCell ref="B31:B33"/>
    <mergeCell ref="B34:B36"/>
    <mergeCell ref="B37:B38"/>
    <mergeCell ref="B39:B40"/>
    <mergeCell ref="B42:B48"/>
    <mergeCell ref="B49:B51"/>
    <mergeCell ref="B52:B56"/>
    <mergeCell ref="B60:B66"/>
    <mergeCell ref="B69:B71"/>
    <mergeCell ref="C8:C11"/>
    <mergeCell ref="C12:C13"/>
    <mergeCell ref="C15:C21"/>
    <mergeCell ref="C25:C28"/>
    <mergeCell ref="C31:C33"/>
    <mergeCell ref="C34:C36"/>
    <mergeCell ref="C37:C38"/>
    <mergeCell ref="C39:C40"/>
    <mergeCell ref="C42:C48"/>
    <mergeCell ref="C49:C51"/>
    <mergeCell ref="C52:C56"/>
    <mergeCell ref="C60:C66"/>
    <mergeCell ref="C69:C71"/>
    <mergeCell ref="G69:G71"/>
    <mergeCell ref="H8:H11"/>
    <mergeCell ref="H12:H13"/>
    <mergeCell ref="H15:H21"/>
    <mergeCell ref="H25:H28"/>
    <mergeCell ref="H31:H33"/>
    <mergeCell ref="H34:H36"/>
    <mergeCell ref="H37:H38"/>
    <mergeCell ref="H39:H40"/>
    <mergeCell ref="H42:H48"/>
    <mergeCell ref="H49:H51"/>
    <mergeCell ref="H52:H56"/>
    <mergeCell ref="H60:H66"/>
    <mergeCell ref="H69:H71"/>
    <mergeCell ref="I8:I11"/>
    <mergeCell ref="I12:I13"/>
    <mergeCell ref="I15:I21"/>
    <mergeCell ref="I25:I28"/>
    <mergeCell ref="I31:I33"/>
    <mergeCell ref="I34:I36"/>
    <mergeCell ref="I37:I38"/>
    <mergeCell ref="I39:I40"/>
    <mergeCell ref="I42:I48"/>
    <mergeCell ref="I49:I51"/>
    <mergeCell ref="I52:I56"/>
    <mergeCell ref="I60:I66"/>
    <mergeCell ref="I69:I71"/>
    <mergeCell ref="J8:J11"/>
    <mergeCell ref="J12:J13"/>
    <mergeCell ref="J15:J21"/>
    <mergeCell ref="J25:J28"/>
    <mergeCell ref="J31:J33"/>
    <mergeCell ref="J34:J36"/>
    <mergeCell ref="J37:J38"/>
    <mergeCell ref="J39:J40"/>
    <mergeCell ref="J42:J48"/>
    <mergeCell ref="J49:J51"/>
    <mergeCell ref="J52:J56"/>
    <mergeCell ref="J60:J66"/>
    <mergeCell ref="J69:J71"/>
    <mergeCell ref="K8:K11"/>
    <mergeCell ref="K12:K13"/>
    <mergeCell ref="K15:K21"/>
    <mergeCell ref="K25:K28"/>
    <mergeCell ref="K31:K33"/>
    <mergeCell ref="K34:K36"/>
    <mergeCell ref="K37:K38"/>
    <mergeCell ref="K39:K40"/>
    <mergeCell ref="K42:K48"/>
    <mergeCell ref="K49:K51"/>
    <mergeCell ref="K52:K56"/>
    <mergeCell ref="K60:K66"/>
    <mergeCell ref="K69:K71"/>
    <mergeCell ref="L8:L11"/>
    <mergeCell ref="L12:L13"/>
    <mergeCell ref="L15:L21"/>
    <mergeCell ref="L25:L28"/>
    <mergeCell ref="L31:L33"/>
    <mergeCell ref="L34:L36"/>
    <mergeCell ref="L37:L38"/>
    <mergeCell ref="L39:L40"/>
    <mergeCell ref="L42:L48"/>
    <mergeCell ref="L49:L51"/>
    <mergeCell ref="L52:L56"/>
    <mergeCell ref="L60:L66"/>
    <mergeCell ref="L69:L71"/>
    <mergeCell ref="M8:M11"/>
    <mergeCell ref="M12:M13"/>
    <mergeCell ref="M15:M21"/>
    <mergeCell ref="M25:M28"/>
    <mergeCell ref="M31:M33"/>
    <mergeCell ref="M34:M36"/>
    <mergeCell ref="M37:M38"/>
    <mergeCell ref="M39:M40"/>
    <mergeCell ref="M42:M48"/>
    <mergeCell ref="M49:M51"/>
    <mergeCell ref="M52:M56"/>
    <mergeCell ref="M60:M66"/>
    <mergeCell ref="M69:M71"/>
    <mergeCell ref="N8:N11"/>
    <mergeCell ref="N12:N13"/>
    <mergeCell ref="N15:N21"/>
    <mergeCell ref="N25:N28"/>
    <mergeCell ref="N31:N33"/>
    <mergeCell ref="N34:N36"/>
    <mergeCell ref="N37:N38"/>
    <mergeCell ref="N39:N40"/>
    <mergeCell ref="N42:N48"/>
    <mergeCell ref="N49:N51"/>
    <mergeCell ref="N52:N56"/>
    <mergeCell ref="N60:N66"/>
    <mergeCell ref="N69:N71"/>
  </mergeCells>
  <pageMargins left="0.357638888888889" right="0.160416666666667" top="0.605555555555556" bottom="0.605555555555556"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6"/>
  <sheetViews>
    <sheetView tabSelected="1" topLeftCell="A25" workbookViewId="0">
      <selection activeCell="B27" sqref="B27"/>
    </sheetView>
  </sheetViews>
  <sheetFormatPr defaultColWidth="9" defaultRowHeight="13.5"/>
  <cols>
    <col min="1" max="1" width="3.625" customWidth="1"/>
    <col min="2" max="2" width="13.125" customWidth="1"/>
    <col min="3" max="3" width="17.125" customWidth="1"/>
    <col min="4" max="4" width="13.2583333333333" style="14" customWidth="1"/>
    <col min="5" max="5" width="7.25833333333333" customWidth="1"/>
    <col min="6" max="6" width="12" customWidth="1"/>
    <col min="7" max="7" width="11" customWidth="1"/>
    <col min="8" max="8" width="9.375" customWidth="1"/>
    <col min="9" max="9" width="10.7583333333333" customWidth="1"/>
  </cols>
  <sheetData>
    <row r="1" ht="44" customHeight="1" spans="1:8">
      <c r="A1" s="15" t="s">
        <v>248</v>
      </c>
      <c r="B1" s="15"/>
      <c r="C1" s="15"/>
      <c r="D1" s="16"/>
      <c r="E1" s="15"/>
      <c r="F1" s="15"/>
      <c r="G1" s="15"/>
      <c r="H1" s="15"/>
    </row>
    <row r="2" ht="19" customHeight="1" spans="1:8">
      <c r="A2" s="17" t="s">
        <v>1</v>
      </c>
      <c r="B2" s="17"/>
      <c r="C2" s="17"/>
      <c r="D2" s="17"/>
      <c r="E2" s="17"/>
      <c r="F2" s="17"/>
      <c r="G2" s="17"/>
      <c r="H2" s="17"/>
    </row>
    <row r="3" s="13" customFormat="1" ht="31" customHeight="1" spans="1:8">
      <c r="A3" s="18" t="s">
        <v>2</v>
      </c>
      <c r="B3" s="18" t="s">
        <v>3</v>
      </c>
      <c r="C3" s="18" t="s">
        <v>4</v>
      </c>
      <c r="D3" s="19" t="s">
        <v>249</v>
      </c>
      <c r="E3" s="18" t="s">
        <v>10</v>
      </c>
      <c r="F3" s="18" t="s">
        <v>11</v>
      </c>
      <c r="G3" s="18" t="s">
        <v>13</v>
      </c>
      <c r="H3" s="18" t="s">
        <v>14</v>
      </c>
    </row>
    <row r="4" s="13" customFormat="1" ht="29" customHeight="1" spans="1:9">
      <c r="A4" s="20">
        <v>1</v>
      </c>
      <c r="B4" s="21">
        <v>43867</v>
      </c>
      <c r="C4" s="22" t="s">
        <v>250</v>
      </c>
      <c r="D4" s="23">
        <v>100000</v>
      </c>
      <c r="E4" s="20"/>
      <c r="F4" s="20"/>
      <c r="G4" s="24" t="s">
        <v>22</v>
      </c>
      <c r="H4" s="24" t="s">
        <v>251</v>
      </c>
      <c r="I4" s="37"/>
    </row>
    <row r="5" s="13" customFormat="1" ht="29" customHeight="1" spans="1:9">
      <c r="A5" s="20">
        <v>2</v>
      </c>
      <c r="B5" s="21">
        <v>43873</v>
      </c>
      <c r="C5" s="25" t="s">
        <v>252</v>
      </c>
      <c r="D5" s="23">
        <v>300000</v>
      </c>
      <c r="E5" s="20"/>
      <c r="F5" s="20"/>
      <c r="G5" s="24" t="s">
        <v>22</v>
      </c>
      <c r="H5" s="24" t="s">
        <v>251</v>
      </c>
      <c r="I5" s="37"/>
    </row>
    <row r="6" s="13" customFormat="1" ht="29" customHeight="1" spans="1:8">
      <c r="A6" s="20">
        <v>3</v>
      </c>
      <c r="B6" s="26">
        <v>43876</v>
      </c>
      <c r="C6" s="20" t="s">
        <v>253</v>
      </c>
      <c r="D6" s="23">
        <v>5000</v>
      </c>
      <c r="E6" s="20"/>
      <c r="F6" s="20"/>
      <c r="G6" s="24" t="s">
        <v>22</v>
      </c>
      <c r="H6" s="24" t="s">
        <v>251</v>
      </c>
    </row>
    <row r="7" s="13" customFormat="1" ht="29" customHeight="1" spans="1:8">
      <c r="A7" s="20">
        <v>4</v>
      </c>
      <c r="B7" s="26">
        <v>43876</v>
      </c>
      <c r="C7" s="20" t="s">
        <v>254</v>
      </c>
      <c r="D7" s="23">
        <v>5000</v>
      </c>
      <c r="E7" s="20"/>
      <c r="F7" s="20"/>
      <c r="G7" s="24" t="s">
        <v>22</v>
      </c>
      <c r="H7" s="24" t="s">
        <v>251</v>
      </c>
    </row>
    <row r="8" s="13" customFormat="1" ht="29" customHeight="1" spans="1:8">
      <c r="A8" s="20">
        <v>5</v>
      </c>
      <c r="B8" s="26">
        <v>43880</v>
      </c>
      <c r="C8" s="20" t="s">
        <v>255</v>
      </c>
      <c r="D8" s="23">
        <v>20000</v>
      </c>
      <c r="E8" s="27" t="s">
        <v>256</v>
      </c>
      <c r="F8" s="28" t="s">
        <v>257</v>
      </c>
      <c r="G8" s="24" t="s">
        <v>258</v>
      </c>
      <c r="H8" s="24" t="s">
        <v>251</v>
      </c>
    </row>
    <row r="9" s="13" customFormat="1" ht="29" customHeight="1" spans="1:8">
      <c r="A9" s="20">
        <v>6</v>
      </c>
      <c r="B9" s="26">
        <v>43881</v>
      </c>
      <c r="C9" s="20" t="s">
        <v>259</v>
      </c>
      <c r="D9" s="23">
        <v>100000</v>
      </c>
      <c r="E9" s="29" t="s">
        <v>260</v>
      </c>
      <c r="F9" s="29">
        <v>13987692266</v>
      </c>
      <c r="G9" s="24" t="s">
        <v>258</v>
      </c>
      <c r="H9" s="24" t="s">
        <v>251</v>
      </c>
    </row>
    <row r="10" s="13" customFormat="1" ht="29" customHeight="1" spans="1:9">
      <c r="A10" s="20">
        <v>7</v>
      </c>
      <c r="B10" s="26">
        <v>43881</v>
      </c>
      <c r="C10" s="30" t="s">
        <v>261</v>
      </c>
      <c r="D10" s="23">
        <v>60000</v>
      </c>
      <c r="E10" s="27" t="s">
        <v>262</v>
      </c>
      <c r="F10" s="27">
        <v>13908878018</v>
      </c>
      <c r="G10" s="24" t="s">
        <v>258</v>
      </c>
      <c r="H10" s="24" t="s">
        <v>251</v>
      </c>
      <c r="I10" s="38"/>
    </row>
    <row r="11" s="13" customFormat="1" ht="29" customHeight="1" spans="1:8">
      <c r="A11" s="20">
        <v>8</v>
      </c>
      <c r="B11" s="26">
        <v>43881</v>
      </c>
      <c r="C11" s="20" t="s">
        <v>263</v>
      </c>
      <c r="D11" s="23">
        <v>100000</v>
      </c>
      <c r="E11" s="29" t="s">
        <v>264</v>
      </c>
      <c r="F11" s="31" t="s">
        <v>265</v>
      </c>
      <c r="G11" s="24" t="s">
        <v>258</v>
      </c>
      <c r="H11" s="24" t="s">
        <v>251</v>
      </c>
    </row>
    <row r="12" s="13" customFormat="1" ht="29" customHeight="1" spans="1:8">
      <c r="A12" s="20">
        <v>9</v>
      </c>
      <c r="B12" s="26">
        <v>43882</v>
      </c>
      <c r="C12" s="20" t="s">
        <v>266</v>
      </c>
      <c r="D12" s="23">
        <v>113480</v>
      </c>
      <c r="E12" s="20" t="s">
        <v>267</v>
      </c>
      <c r="F12" s="20">
        <v>13808793435</v>
      </c>
      <c r="G12" s="24" t="s">
        <v>258</v>
      </c>
      <c r="H12" s="24" t="s">
        <v>251</v>
      </c>
    </row>
    <row r="13" s="13" customFormat="1" ht="29" customHeight="1" spans="1:8">
      <c r="A13" s="20">
        <v>10</v>
      </c>
      <c r="B13" s="26">
        <v>43882</v>
      </c>
      <c r="C13" s="30" t="s">
        <v>268</v>
      </c>
      <c r="D13" s="23">
        <v>15800</v>
      </c>
      <c r="E13" s="20" t="s">
        <v>269</v>
      </c>
      <c r="F13" s="20">
        <v>13577002844</v>
      </c>
      <c r="G13" s="24" t="s">
        <v>258</v>
      </c>
      <c r="H13" s="24" t="s">
        <v>251</v>
      </c>
    </row>
    <row r="14" s="13" customFormat="1" ht="29" customHeight="1" spans="1:8">
      <c r="A14" s="20">
        <v>11</v>
      </c>
      <c r="B14" s="26">
        <v>43885</v>
      </c>
      <c r="C14" s="30" t="s">
        <v>270</v>
      </c>
      <c r="D14" s="23">
        <v>1260</v>
      </c>
      <c r="E14" s="20" t="s">
        <v>271</v>
      </c>
      <c r="F14" s="20">
        <v>13908878659</v>
      </c>
      <c r="G14" s="24" t="s">
        <v>258</v>
      </c>
      <c r="H14" s="24" t="s">
        <v>251</v>
      </c>
    </row>
    <row r="15" s="13" customFormat="1" ht="29" customHeight="1" spans="1:8">
      <c r="A15" s="20">
        <v>12</v>
      </c>
      <c r="B15" s="26">
        <v>43886</v>
      </c>
      <c r="C15" s="30" t="s">
        <v>272</v>
      </c>
      <c r="D15" s="23">
        <v>1840</v>
      </c>
      <c r="E15" s="20" t="s">
        <v>273</v>
      </c>
      <c r="F15" s="20">
        <v>13888094900</v>
      </c>
      <c r="G15" s="24" t="s">
        <v>258</v>
      </c>
      <c r="H15" s="24" t="s">
        <v>251</v>
      </c>
    </row>
    <row r="16" s="13" customFormat="1" ht="29" customHeight="1" spans="1:8">
      <c r="A16" s="20">
        <v>13</v>
      </c>
      <c r="B16" s="26">
        <v>43888</v>
      </c>
      <c r="C16" s="20" t="s">
        <v>274</v>
      </c>
      <c r="D16" s="23">
        <v>100000</v>
      </c>
      <c r="E16" s="20" t="s">
        <v>275</v>
      </c>
      <c r="F16" s="20">
        <v>13888788068</v>
      </c>
      <c r="G16" s="24" t="s">
        <v>258</v>
      </c>
      <c r="H16" s="24" t="s">
        <v>251</v>
      </c>
    </row>
    <row r="17" s="13" customFormat="1" ht="29" customHeight="1" spans="1:8">
      <c r="A17" s="20">
        <v>14</v>
      </c>
      <c r="B17" s="26">
        <v>43892</v>
      </c>
      <c r="C17" s="30" t="s">
        <v>276</v>
      </c>
      <c r="D17" s="23">
        <v>50000</v>
      </c>
      <c r="E17" s="20" t="s">
        <v>277</v>
      </c>
      <c r="F17" s="20">
        <v>13987197320</v>
      </c>
      <c r="G17" s="24" t="s">
        <v>258</v>
      </c>
      <c r="H17" s="24" t="s">
        <v>251</v>
      </c>
    </row>
    <row r="18" s="13" customFormat="1" ht="29" customHeight="1" spans="1:8">
      <c r="A18" s="20">
        <v>15</v>
      </c>
      <c r="B18" s="26">
        <v>43892</v>
      </c>
      <c r="C18" s="30" t="s">
        <v>278</v>
      </c>
      <c r="D18" s="23">
        <v>50000</v>
      </c>
      <c r="E18" s="20" t="s">
        <v>279</v>
      </c>
      <c r="F18" s="20">
        <v>13888549718</v>
      </c>
      <c r="G18" s="24" t="s">
        <v>258</v>
      </c>
      <c r="H18" s="24" t="s">
        <v>251</v>
      </c>
    </row>
    <row r="19" s="13" customFormat="1" ht="29" customHeight="1" spans="1:8">
      <c r="A19" s="20">
        <v>16</v>
      </c>
      <c r="B19" s="26">
        <v>43893</v>
      </c>
      <c r="C19" s="30" t="s">
        <v>280</v>
      </c>
      <c r="D19" s="23">
        <v>23278</v>
      </c>
      <c r="E19" s="20" t="s">
        <v>281</v>
      </c>
      <c r="F19" s="20">
        <v>15268449791</v>
      </c>
      <c r="G19" s="24" t="s">
        <v>258</v>
      </c>
      <c r="H19" s="24" t="s">
        <v>251</v>
      </c>
    </row>
    <row r="20" s="13" customFormat="1" ht="29" customHeight="1" spans="1:8">
      <c r="A20" s="20">
        <v>17</v>
      </c>
      <c r="B20" s="26">
        <v>43893</v>
      </c>
      <c r="C20" s="30" t="s">
        <v>282</v>
      </c>
      <c r="D20" s="23">
        <v>1000</v>
      </c>
      <c r="E20" s="20" t="s">
        <v>283</v>
      </c>
      <c r="F20" s="20">
        <v>15831814836</v>
      </c>
      <c r="G20" s="24" t="s">
        <v>258</v>
      </c>
      <c r="H20" s="24" t="s">
        <v>251</v>
      </c>
    </row>
    <row r="21" s="13" customFormat="1" ht="29" customHeight="1" spans="1:8">
      <c r="A21" s="20">
        <v>18</v>
      </c>
      <c r="B21" s="26">
        <v>43893</v>
      </c>
      <c r="C21" s="20" t="s">
        <v>284</v>
      </c>
      <c r="D21" s="23">
        <v>400</v>
      </c>
      <c r="E21" s="20" t="s">
        <v>285</v>
      </c>
      <c r="F21" s="20">
        <v>13888576556</v>
      </c>
      <c r="G21" s="24" t="s">
        <v>258</v>
      </c>
      <c r="H21" s="24" t="s">
        <v>251</v>
      </c>
    </row>
    <row r="22" s="13" customFormat="1" ht="29" customHeight="1" spans="1:8">
      <c r="A22" s="20">
        <v>19</v>
      </c>
      <c r="B22" s="26">
        <v>43896</v>
      </c>
      <c r="C22" s="20" t="s">
        <v>286</v>
      </c>
      <c r="D22" s="23">
        <v>3000</v>
      </c>
      <c r="E22" s="20" t="s">
        <v>286</v>
      </c>
      <c r="F22" s="20">
        <v>18087072926</v>
      </c>
      <c r="G22" s="24" t="s">
        <v>258</v>
      </c>
      <c r="H22" s="24" t="s">
        <v>251</v>
      </c>
    </row>
    <row r="23" s="13" customFormat="1" ht="29" customHeight="1" spans="1:8">
      <c r="A23" s="20">
        <v>20</v>
      </c>
      <c r="B23" s="26">
        <v>43900</v>
      </c>
      <c r="C23" s="30" t="s">
        <v>287</v>
      </c>
      <c r="D23" s="23">
        <v>2857</v>
      </c>
      <c r="E23" s="20" t="s">
        <v>288</v>
      </c>
      <c r="F23" s="20">
        <v>13698706494</v>
      </c>
      <c r="G23" s="24" t="s">
        <v>258</v>
      </c>
      <c r="H23" s="24" t="s">
        <v>251</v>
      </c>
    </row>
    <row r="24" s="13" customFormat="1" ht="29" customHeight="1" spans="1:8">
      <c r="A24" s="20">
        <v>21</v>
      </c>
      <c r="B24" s="26">
        <v>43903</v>
      </c>
      <c r="C24" s="20" t="s">
        <v>289</v>
      </c>
      <c r="D24" s="23">
        <v>20000</v>
      </c>
      <c r="E24" s="20" t="s">
        <v>290</v>
      </c>
      <c r="F24" s="20">
        <v>13908878825</v>
      </c>
      <c r="G24" s="24" t="s">
        <v>258</v>
      </c>
      <c r="H24" s="24" t="s">
        <v>251</v>
      </c>
    </row>
    <row r="25" s="13" customFormat="1" ht="29" customHeight="1" spans="1:8">
      <c r="A25" s="20">
        <v>22</v>
      </c>
      <c r="B25" s="26">
        <v>43903</v>
      </c>
      <c r="C25" s="20" t="s">
        <v>291</v>
      </c>
      <c r="D25" s="23">
        <v>4000</v>
      </c>
      <c r="E25" s="20" t="s">
        <v>291</v>
      </c>
      <c r="F25" s="20">
        <v>13888029055</v>
      </c>
      <c r="G25" s="24" t="s">
        <v>258</v>
      </c>
      <c r="H25" s="24" t="s">
        <v>251</v>
      </c>
    </row>
    <row r="26" s="13" customFormat="1" ht="63" customHeight="1" spans="1:8">
      <c r="A26" s="20">
        <v>23</v>
      </c>
      <c r="B26" s="26">
        <v>43921</v>
      </c>
      <c r="C26" s="20" t="s">
        <v>292</v>
      </c>
      <c r="D26" s="23">
        <v>28810</v>
      </c>
      <c r="E26" s="20"/>
      <c r="F26" s="20"/>
      <c r="G26" s="24" t="s">
        <v>258</v>
      </c>
      <c r="H26" s="20" t="s">
        <v>293</v>
      </c>
    </row>
    <row r="27" s="13" customFormat="1" ht="63" customHeight="1" spans="1:8">
      <c r="A27" s="20">
        <v>24</v>
      </c>
      <c r="B27" s="26">
        <v>43921</v>
      </c>
      <c r="C27" s="20" t="s">
        <v>294</v>
      </c>
      <c r="D27" s="23">
        <v>2</v>
      </c>
      <c r="E27" s="20"/>
      <c r="F27" s="20"/>
      <c r="G27" s="24" t="s">
        <v>258</v>
      </c>
      <c r="H27" s="20" t="s">
        <v>295</v>
      </c>
    </row>
    <row r="28" s="13" customFormat="1" ht="29" customHeight="1" spans="1:8">
      <c r="A28" s="20">
        <v>25</v>
      </c>
      <c r="B28" s="32" t="s">
        <v>296</v>
      </c>
      <c r="C28" s="33"/>
      <c r="D28" s="34">
        <f>SUM(D4:D27)</f>
        <v>1105727</v>
      </c>
      <c r="E28" s="20"/>
      <c r="F28" s="20"/>
      <c r="G28" s="20"/>
      <c r="H28" s="20"/>
    </row>
    <row r="29" ht="20" customHeight="1" spans="1:11">
      <c r="A29" s="35" t="s">
        <v>297</v>
      </c>
      <c r="B29" s="12"/>
      <c r="C29" s="12"/>
      <c r="D29" s="12"/>
      <c r="E29" s="12"/>
      <c r="F29" s="12"/>
      <c r="G29" s="12"/>
      <c r="H29" s="12"/>
      <c r="I29" s="39"/>
      <c r="K29" s="40"/>
    </row>
    <row r="30" spans="1:8">
      <c r="A30" s="36"/>
      <c r="B30" s="36"/>
      <c r="C30" s="36"/>
      <c r="E30" s="36"/>
      <c r="F30" s="36"/>
      <c r="G30" s="36"/>
      <c r="H30" s="36"/>
    </row>
    <row r="31" spans="1:8">
      <c r="A31" s="36"/>
      <c r="B31" s="36"/>
      <c r="C31" s="36"/>
      <c r="E31" s="36"/>
      <c r="F31" s="14"/>
      <c r="G31" s="36"/>
      <c r="H31" s="36"/>
    </row>
    <row r="32" spans="1:8">
      <c r="A32" s="36"/>
      <c r="B32" s="36"/>
      <c r="C32" s="36"/>
      <c r="E32" s="36"/>
      <c r="F32" s="36"/>
      <c r="G32" s="36"/>
      <c r="H32" s="36"/>
    </row>
    <row r="33" spans="1:8">
      <c r="A33" s="36"/>
      <c r="B33" s="36"/>
      <c r="C33" s="36"/>
      <c r="E33" s="36"/>
      <c r="F33" s="36"/>
      <c r="G33" s="36"/>
      <c r="H33" s="36"/>
    </row>
    <row r="34" spans="1:8">
      <c r="A34" s="36"/>
      <c r="B34" s="36"/>
      <c r="C34" s="36"/>
      <c r="E34" s="36"/>
      <c r="F34" s="36"/>
      <c r="G34" s="36"/>
      <c r="H34" s="36"/>
    </row>
    <row r="35" spans="1:8">
      <c r="A35" s="36"/>
      <c r="B35" s="36"/>
      <c r="C35" s="36"/>
      <c r="E35" s="36"/>
      <c r="F35" s="36"/>
      <c r="G35" s="36"/>
      <c r="H35" s="36"/>
    </row>
    <row r="36" spans="1:8">
      <c r="A36" s="36"/>
      <c r="B36" s="36"/>
      <c r="C36" s="36"/>
      <c r="E36" s="36"/>
      <c r="F36" s="36"/>
      <c r="G36" s="36"/>
      <c r="H36" s="36"/>
    </row>
    <row r="37" spans="1:8">
      <c r="A37" s="36"/>
      <c r="B37" s="36"/>
      <c r="C37" s="36"/>
      <c r="E37" s="36"/>
      <c r="F37" s="36"/>
      <c r="G37" s="36"/>
      <c r="H37" s="36"/>
    </row>
    <row r="38" spans="1:8">
      <c r="A38" s="36"/>
      <c r="B38" s="36"/>
      <c r="C38" s="36"/>
      <c r="E38" s="36"/>
      <c r="F38" s="36"/>
      <c r="G38" s="36"/>
      <c r="H38" s="36"/>
    </row>
    <row r="39" spans="1:8">
      <c r="A39" s="36"/>
      <c r="B39" s="36"/>
      <c r="C39" s="36"/>
      <c r="E39" s="36"/>
      <c r="F39" s="36"/>
      <c r="G39" s="36"/>
      <c r="H39" s="36"/>
    </row>
    <row r="40" spans="1:8">
      <c r="A40" s="36"/>
      <c r="B40" s="36"/>
      <c r="C40" s="36"/>
      <c r="E40" s="36"/>
      <c r="F40" s="36"/>
      <c r="G40" s="36"/>
      <c r="H40" s="36"/>
    </row>
    <row r="41" spans="1:8">
      <c r="A41" s="36"/>
      <c r="B41" s="36"/>
      <c r="C41" s="36"/>
      <c r="E41" s="36"/>
      <c r="F41" s="36"/>
      <c r="G41" s="36"/>
      <c r="H41" s="36"/>
    </row>
    <row r="42" spans="1:8">
      <c r="A42" s="36"/>
      <c r="B42" s="36"/>
      <c r="C42" s="36"/>
      <c r="E42" s="36"/>
      <c r="F42" s="36"/>
      <c r="G42" s="36"/>
      <c r="H42" s="36"/>
    </row>
    <row r="43" spans="1:8">
      <c r="A43" s="36"/>
      <c r="B43" s="36"/>
      <c r="C43" s="36"/>
      <c r="E43" s="36"/>
      <c r="F43" s="36"/>
      <c r="G43" s="36"/>
      <c r="H43" s="36"/>
    </row>
    <row r="44" spans="1:8">
      <c r="A44" s="36"/>
      <c r="B44" s="36"/>
      <c r="C44" s="36"/>
      <c r="E44" s="36"/>
      <c r="F44" s="36"/>
      <c r="G44" s="36"/>
      <c r="H44" s="36"/>
    </row>
    <row r="45" spans="1:8">
      <c r="A45" s="36"/>
      <c r="B45" s="36"/>
      <c r="C45" s="36"/>
      <c r="E45" s="36"/>
      <c r="F45" s="36"/>
      <c r="G45" s="36"/>
      <c r="H45" s="36"/>
    </row>
    <row r="46" spans="1:8">
      <c r="A46" s="36"/>
      <c r="B46" s="36"/>
      <c r="C46" s="36"/>
      <c r="E46" s="36"/>
      <c r="F46" s="36"/>
      <c r="G46" s="36"/>
      <c r="H46" s="36"/>
    </row>
  </sheetData>
  <mergeCells count="4">
    <mergeCell ref="A1:H1"/>
    <mergeCell ref="A2:H2"/>
    <mergeCell ref="B28:C28"/>
    <mergeCell ref="A29:H29"/>
  </mergeCells>
  <pageMargins left="0.75" right="0.75"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6"/>
  <sheetViews>
    <sheetView workbookViewId="0">
      <selection activeCell="A2" sqref="A2:I2"/>
    </sheetView>
  </sheetViews>
  <sheetFormatPr defaultColWidth="9" defaultRowHeight="13.5" outlineLevelRow="5"/>
  <cols>
    <col min="1" max="1" width="4.5" customWidth="1"/>
    <col min="2" max="2" width="6.75833333333333" customWidth="1"/>
    <col min="3" max="3" width="15.7583333333333" customWidth="1"/>
    <col min="4" max="4" width="13.125" customWidth="1"/>
    <col min="5" max="5" width="14.125" customWidth="1"/>
    <col min="6" max="6" width="14.5" customWidth="1"/>
    <col min="7" max="7" width="17.5" customWidth="1"/>
    <col min="8" max="8" width="25.125" customWidth="1"/>
    <col min="9" max="9" width="6.875" customWidth="1"/>
  </cols>
  <sheetData>
    <row r="1" ht="21" customHeight="1" spans="1:9">
      <c r="A1" s="1" t="s">
        <v>298</v>
      </c>
      <c r="B1" s="1"/>
      <c r="C1" s="1"/>
      <c r="D1" s="1"/>
      <c r="E1" s="2"/>
      <c r="F1" s="1"/>
      <c r="G1" s="1"/>
      <c r="H1" s="1"/>
      <c r="I1" s="12"/>
    </row>
    <row r="2" ht="25" customHeight="1" spans="1:9">
      <c r="A2" s="3" t="s">
        <v>1</v>
      </c>
      <c r="B2" s="3"/>
      <c r="C2" s="3"/>
      <c r="D2" s="3"/>
      <c r="E2" s="3"/>
      <c r="F2" s="3"/>
      <c r="G2" s="3"/>
      <c r="H2" s="3"/>
      <c r="I2" s="3"/>
    </row>
    <row r="3" ht="34" customHeight="1" spans="1:9">
      <c r="A3" s="4" t="s">
        <v>2</v>
      </c>
      <c r="B3" s="4" t="s">
        <v>299</v>
      </c>
      <c r="C3" s="4" t="s">
        <v>300</v>
      </c>
      <c r="D3" s="4" t="s">
        <v>7</v>
      </c>
      <c r="E3" s="5" t="s">
        <v>301</v>
      </c>
      <c r="F3" s="4" t="s">
        <v>12</v>
      </c>
      <c r="G3" s="4" t="s">
        <v>13</v>
      </c>
      <c r="H3" s="4" t="s">
        <v>14</v>
      </c>
      <c r="I3" s="4" t="s">
        <v>15</v>
      </c>
    </row>
    <row r="4" ht="30" customHeight="1" spans="1:9">
      <c r="A4" s="6">
        <v>1</v>
      </c>
      <c r="B4" s="6" t="s">
        <v>302</v>
      </c>
      <c r="C4" s="6" t="s">
        <v>303</v>
      </c>
      <c r="D4" s="6"/>
      <c r="E4" s="7">
        <f>款!D28</f>
        <v>1105727</v>
      </c>
      <c r="F4" s="6" t="s">
        <v>21</v>
      </c>
      <c r="G4" s="6" t="s">
        <v>22</v>
      </c>
      <c r="H4" s="8" t="s">
        <v>251</v>
      </c>
      <c r="I4" s="6"/>
    </row>
    <row r="5" ht="37" customHeight="1" spans="1:9">
      <c r="A5" s="6">
        <v>2</v>
      </c>
      <c r="B5" s="6" t="s">
        <v>304</v>
      </c>
      <c r="C5" s="6">
        <v>29</v>
      </c>
      <c r="D5" s="6" t="s">
        <v>305</v>
      </c>
      <c r="E5" s="7">
        <f>物!H72</f>
        <v>2922865.4</v>
      </c>
      <c r="F5" s="6" t="s">
        <v>21</v>
      </c>
      <c r="G5" s="6" t="s">
        <v>22</v>
      </c>
      <c r="H5" s="9" t="s">
        <v>31</v>
      </c>
      <c r="I5" s="6"/>
    </row>
    <row r="6" ht="33" customHeight="1" spans="1:9">
      <c r="A6" s="10">
        <v>3</v>
      </c>
      <c r="B6" s="10" t="s">
        <v>306</v>
      </c>
      <c r="C6" s="10">
        <v>53</v>
      </c>
      <c r="D6" s="6" t="s">
        <v>305</v>
      </c>
      <c r="E6" s="7">
        <f>SUM(E4:E5)</f>
        <v>4028592.4</v>
      </c>
      <c r="F6" s="11"/>
      <c r="G6" s="11"/>
      <c r="H6" s="11"/>
      <c r="I6" s="11"/>
    </row>
  </sheetData>
  <mergeCells count="2">
    <mergeCell ref="A1:H1"/>
    <mergeCell ref="A2:I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昆明市石林县党政机关单位</Company>
  <Application>WPS 表格</Application>
  <HeadingPairs>
    <vt:vector size="2" baseType="variant">
      <vt:variant>
        <vt:lpstr>工作表</vt:lpstr>
      </vt:variant>
      <vt:variant>
        <vt:i4>3</vt:i4>
      </vt:variant>
    </vt:vector>
  </HeadingPairs>
  <TitlesOfParts>
    <vt:vector size="3" baseType="lpstr">
      <vt:lpstr>物</vt:lpstr>
      <vt:lpstr>款</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WPS_1598155134</cp:lastModifiedBy>
  <dcterms:created xsi:type="dcterms:W3CDTF">2020-02-08T02:36:00Z</dcterms:created>
  <dcterms:modified xsi:type="dcterms:W3CDTF">2020-12-30T08:14:13Z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